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defaultThemeVersion="166925"/>
  <mc:AlternateContent xmlns:mc="http://schemas.openxmlformats.org/markup-compatibility/2006">
    <mc:Choice Requires="x15">
      <x15ac:absPath xmlns:x15ac="http://schemas.microsoft.com/office/spreadsheetml/2010/11/ac" url="https://d.docs.live.net/64d9812a1c2fbd70/Desktop/Kerala 2022-23- upadtes/Pivots/IPPU/"/>
    </mc:Choice>
  </mc:AlternateContent>
  <xr:revisionPtr revIDLastSave="328" documentId="8_{98B5EA58-C61C-4707-ACB2-5BC39D030600}" xr6:coauthVersionLast="47" xr6:coauthVersionMax="47" xr10:uidLastSave="{31087A54-CEA4-44AD-ACA5-12C7E0AF0F76}"/>
  <bookViews>
    <workbookView xWindow="-110" yWindow="-110" windowWidth="19420" windowHeight="11500" firstSheet="3" activeTab="3" xr2:uid="{24FA8654-59E5-45C3-A14C-2F3361F4A987}"/>
  </bookViews>
  <sheets>
    <sheet name="Sheet1" sheetId="12" state="hidden" r:id="rId1"/>
    <sheet name="Sheet2" sheetId="13" state="hidden" r:id="rId2"/>
    <sheet name="Sheet4" sheetId="16" state="hidden" r:id="rId3"/>
    <sheet name="Pivot" sheetId="39" r:id="rId4"/>
    <sheet name="GHG Estimation" sheetId="1" r:id="rId5"/>
    <sheet name="Rice emission" sheetId="21" r:id="rId6"/>
    <sheet name="Activity data rice" sheetId="22" r:id="rId7"/>
    <sheet name="Rice cultivated area " sheetId="23" r:id="rId8"/>
    <sheet name="% of rice cultivation- differen" sheetId="24" r:id="rId9"/>
    <sheet name="Livestock Census Data" sheetId="25" r:id="rId10"/>
    <sheet name="IR of Livestock" sheetId="26" r:id="rId11"/>
    <sheet name="CAGR Livestock" sheetId="27" r:id="rId12"/>
    <sheet name="Livestock Population 2003-2023" sheetId="28" r:id="rId13"/>
    <sheet name="Livestock Emission Factor" sheetId="29" r:id="rId14"/>
    <sheet name="Enteric Fermentation Emissions" sheetId="30" r:id="rId15"/>
    <sheet name="Manure Management Emissions" sheetId="31" r:id="rId16"/>
    <sheet name="MM (N2O)" sheetId="32" r:id="rId17"/>
    <sheet name="MM (CH4)" sheetId="33" r:id="rId18"/>
    <sheet name="Emissions from Fertilizer Consu" sheetId="34" r:id="rId19"/>
    <sheet name="Crop residue burning emissions" sheetId="35" r:id="rId20"/>
    <sheet name="Activity data" sheetId="36" r:id="rId21"/>
    <sheet name="Cotton -bales to tonnes" sheetId="37" r:id="rId22"/>
  </sheets>
  <definedNames>
    <definedName name="_xlnm._FilterDatabase" localSheetId="4" hidden="1">'GHG Estimation'!$A$1:$V$292</definedName>
  </definedNames>
  <calcPr calcId="191029"/>
  <pivotCaches>
    <pivotCache cacheId="10" r:id="rId2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3" i="1" l="1" a="1"/>
  <c r="F23" i="1" s="1"/>
  <c r="F22" i="1" a="1"/>
  <c r="F22" i="1" s="1"/>
  <c r="F21" i="1" a="1"/>
  <c r="F21" i="1" s="1"/>
  <c r="F20" i="1" a="1"/>
  <c r="F20" i="1" s="1"/>
  <c r="F19" i="1" a="1"/>
  <c r="F19" i="1" s="1"/>
  <c r="F18" i="1" a="1"/>
  <c r="F18" i="1" s="1"/>
  <c r="F17" i="1" a="1"/>
  <c r="F17" i="1" s="1"/>
  <c r="F16" i="1" a="1"/>
  <c r="F16" i="1" s="1"/>
  <c r="F15" i="1" a="1"/>
  <c r="F15" i="1" s="1"/>
  <c r="AC66" i="31"/>
  <c r="AC67" i="31"/>
  <c r="AC68" i="31"/>
  <c r="AC69" i="31"/>
  <c r="AC70" i="31"/>
  <c r="AC71" i="31"/>
  <c r="AC72" i="31"/>
  <c r="AC73" i="31"/>
  <c r="AC74" i="31"/>
  <c r="AC75" i="31"/>
  <c r="AC76" i="31"/>
  <c r="AC77" i="31"/>
  <c r="AC78" i="31"/>
  <c r="AC79" i="31"/>
  <c r="AC80" i="31"/>
  <c r="AC81" i="31"/>
  <c r="AC82" i="31"/>
  <c r="AC83" i="31"/>
  <c r="AC84" i="31"/>
  <c r="AC85" i="31"/>
  <c r="AC65" i="31"/>
  <c r="AC94" i="31"/>
  <c r="AC95" i="31"/>
  <c r="AC96" i="31"/>
  <c r="AC97" i="31"/>
  <c r="AC98" i="31"/>
  <c r="AC99" i="31"/>
  <c r="AC100" i="31"/>
  <c r="AC101" i="31"/>
  <c r="AC102" i="31"/>
  <c r="AC103" i="31"/>
  <c r="AC104" i="31"/>
  <c r="AC105" i="31"/>
  <c r="AC106" i="31"/>
  <c r="AC107" i="31"/>
  <c r="AC108" i="31"/>
  <c r="AC109" i="31"/>
  <c r="AC110" i="31"/>
  <c r="AC111" i="31"/>
  <c r="AC112" i="31"/>
  <c r="AC113" i="31"/>
  <c r="AC93" i="31"/>
  <c r="AC94" i="30"/>
  <c r="AC95" i="30"/>
  <c r="AC96" i="30"/>
  <c r="AC97" i="30"/>
  <c r="AC98" i="30"/>
  <c r="AC99" i="30"/>
  <c r="AC100" i="30"/>
  <c r="AC101" i="30"/>
  <c r="AC102" i="30"/>
  <c r="AC103" i="30"/>
  <c r="AC104" i="30"/>
  <c r="AC105" i="30"/>
  <c r="AC106" i="30"/>
  <c r="AC107" i="30"/>
  <c r="AC108" i="30"/>
  <c r="AC109" i="30"/>
  <c r="AC110" i="30"/>
  <c r="AC111" i="30"/>
  <c r="AC112" i="30"/>
  <c r="AC113" i="30"/>
  <c r="AC93" i="30"/>
  <c r="AC65" i="30"/>
  <c r="AC66" i="30"/>
  <c r="AC67" i="30"/>
  <c r="AC68" i="30"/>
  <c r="AC69" i="30"/>
  <c r="AC70" i="30"/>
  <c r="AC71" i="30"/>
  <c r="AC72" i="30"/>
  <c r="AC73" i="30"/>
  <c r="AC74" i="30"/>
  <c r="AC75" i="30"/>
  <c r="AC76" i="30"/>
  <c r="AC77" i="30"/>
  <c r="AC78" i="30"/>
  <c r="AC79" i="30"/>
  <c r="AC80" i="30"/>
  <c r="AC81" i="30"/>
  <c r="AC82" i="30"/>
  <c r="AC83" i="30"/>
  <c r="AC84" i="30"/>
  <c r="AC64" i="30"/>
  <c r="AC6" i="30"/>
  <c r="AC7" i="30"/>
  <c r="G11" i="1"/>
  <c r="H11" i="1"/>
  <c r="I11" i="1"/>
  <c r="J11" i="1"/>
  <c r="K11" i="1"/>
  <c r="L11" i="1"/>
  <c r="M11" i="1"/>
  <c r="N11" i="1"/>
  <c r="O11" i="1"/>
  <c r="P11" i="1"/>
  <c r="Q11" i="1"/>
  <c r="R11" i="1"/>
  <c r="S11" i="1"/>
  <c r="T11" i="1"/>
  <c r="U11" i="1"/>
  <c r="V11" i="1"/>
  <c r="W11" i="1"/>
  <c r="X11" i="1"/>
  <c r="G12" i="1"/>
  <c r="H12" i="1"/>
  <c r="I12" i="1"/>
  <c r="J12" i="1"/>
  <c r="K12" i="1"/>
  <c r="L12" i="1"/>
  <c r="M12" i="1"/>
  <c r="N12" i="1"/>
  <c r="O12" i="1"/>
  <c r="P12" i="1"/>
  <c r="Q12" i="1"/>
  <c r="R12" i="1"/>
  <c r="S12" i="1"/>
  <c r="T12" i="1"/>
  <c r="U12" i="1"/>
  <c r="V12" i="1"/>
  <c r="W12" i="1"/>
  <c r="X12" i="1"/>
  <c r="G13" i="1"/>
  <c r="H13" i="1"/>
  <c r="I13" i="1"/>
  <c r="J13" i="1"/>
  <c r="K13" i="1"/>
  <c r="L13" i="1"/>
  <c r="M13" i="1"/>
  <c r="N13" i="1"/>
  <c r="O13" i="1"/>
  <c r="P13" i="1"/>
  <c r="Q13" i="1"/>
  <c r="R13" i="1"/>
  <c r="S13" i="1"/>
  <c r="T13" i="1"/>
  <c r="U13" i="1"/>
  <c r="V13" i="1"/>
  <c r="W13" i="1"/>
  <c r="X13" i="1"/>
  <c r="G14" i="1"/>
  <c r="H14" i="1"/>
  <c r="I14" i="1"/>
  <c r="J14" i="1"/>
  <c r="K14" i="1"/>
  <c r="L14" i="1"/>
  <c r="M14" i="1"/>
  <c r="N14" i="1"/>
  <c r="O14" i="1"/>
  <c r="P14" i="1"/>
  <c r="Q14" i="1"/>
  <c r="R14" i="1"/>
  <c r="S14" i="1"/>
  <c r="T14" i="1"/>
  <c r="U14" i="1"/>
  <c r="V14" i="1"/>
  <c r="W14" i="1"/>
  <c r="X14" i="1"/>
  <c r="F14" i="1"/>
  <c r="F13" i="1"/>
  <c r="F12" i="1"/>
  <c r="F11" i="1"/>
  <c r="U57" i="21"/>
  <c r="D57" i="21"/>
  <c r="E57" i="21"/>
  <c r="F57" i="21"/>
  <c r="G57" i="21"/>
  <c r="H57" i="21"/>
  <c r="I57" i="21"/>
  <c r="J57" i="21"/>
  <c r="K57" i="21"/>
  <c r="L57" i="21"/>
  <c r="M57" i="21"/>
  <c r="N57" i="21"/>
  <c r="O57" i="21"/>
  <c r="P57" i="21"/>
  <c r="Q57" i="21"/>
  <c r="R57" i="21"/>
  <c r="S57" i="21"/>
  <c r="T57" i="21"/>
  <c r="C57" i="21"/>
  <c r="D54" i="21"/>
  <c r="E54" i="21"/>
  <c r="F54" i="21"/>
  <c r="G54" i="21"/>
  <c r="H54" i="21"/>
  <c r="I54" i="21"/>
  <c r="J54" i="21"/>
  <c r="K54" i="21"/>
  <c r="L54" i="21"/>
  <c r="M54" i="21"/>
  <c r="N54" i="21"/>
  <c r="O54" i="21"/>
  <c r="P54" i="21"/>
  <c r="Q54" i="21"/>
  <c r="R54" i="21"/>
  <c r="S54" i="21"/>
  <c r="T54" i="21"/>
  <c r="U54" i="21"/>
  <c r="C54" i="21"/>
  <c r="G7" i="1"/>
  <c r="H7" i="1"/>
  <c r="I7" i="1"/>
  <c r="J7" i="1"/>
  <c r="K7" i="1"/>
  <c r="L7" i="1"/>
  <c r="M7" i="1"/>
  <c r="N7" i="1"/>
  <c r="O7" i="1"/>
  <c r="P7" i="1"/>
  <c r="Q7" i="1"/>
  <c r="R7" i="1"/>
  <c r="S7" i="1"/>
  <c r="T7" i="1"/>
  <c r="U7" i="1"/>
  <c r="V7" i="1"/>
  <c r="W7" i="1"/>
  <c r="X7" i="1"/>
  <c r="G8" i="1"/>
  <c r="H8" i="1"/>
  <c r="I8" i="1"/>
  <c r="J8" i="1"/>
  <c r="K8" i="1"/>
  <c r="L8" i="1"/>
  <c r="M8" i="1"/>
  <c r="N8" i="1"/>
  <c r="O8" i="1"/>
  <c r="P8" i="1"/>
  <c r="Q8" i="1"/>
  <c r="R8" i="1"/>
  <c r="S8" i="1"/>
  <c r="T8" i="1"/>
  <c r="U8" i="1"/>
  <c r="V8" i="1"/>
  <c r="W8" i="1"/>
  <c r="X8" i="1"/>
  <c r="G9" i="1"/>
  <c r="H9" i="1"/>
  <c r="I9" i="1"/>
  <c r="J9" i="1"/>
  <c r="K9" i="1"/>
  <c r="L9" i="1"/>
  <c r="M9" i="1"/>
  <c r="N9" i="1"/>
  <c r="O9" i="1"/>
  <c r="P9" i="1"/>
  <c r="Q9" i="1"/>
  <c r="R9" i="1"/>
  <c r="S9" i="1"/>
  <c r="T9" i="1"/>
  <c r="U9" i="1"/>
  <c r="V9" i="1"/>
  <c r="W9" i="1"/>
  <c r="X9" i="1"/>
  <c r="G10" i="1"/>
  <c r="H10" i="1"/>
  <c r="I10" i="1"/>
  <c r="J10" i="1"/>
  <c r="K10" i="1"/>
  <c r="L10" i="1"/>
  <c r="M10" i="1"/>
  <c r="N10" i="1"/>
  <c r="O10" i="1"/>
  <c r="P10" i="1"/>
  <c r="Q10" i="1"/>
  <c r="R10" i="1"/>
  <c r="S10" i="1"/>
  <c r="T10" i="1"/>
  <c r="U10" i="1"/>
  <c r="V10" i="1"/>
  <c r="W10" i="1"/>
  <c r="X10" i="1"/>
  <c r="F10" i="1"/>
  <c r="F9" i="1"/>
  <c r="F8" i="1"/>
  <c r="F7" i="1"/>
  <c r="G4" i="1"/>
  <c r="H4" i="1"/>
  <c r="I4" i="1"/>
  <c r="J4" i="1"/>
  <c r="K4" i="1"/>
  <c r="L4" i="1"/>
  <c r="M4" i="1"/>
  <c r="N4" i="1"/>
  <c r="O4" i="1"/>
  <c r="P4" i="1"/>
  <c r="Q4" i="1"/>
  <c r="R4" i="1"/>
  <c r="S4" i="1"/>
  <c r="T4" i="1"/>
  <c r="U4" i="1"/>
  <c r="V4" i="1"/>
  <c r="W4" i="1"/>
  <c r="X4" i="1"/>
  <c r="G5" i="1"/>
  <c r="H5" i="1"/>
  <c r="I5" i="1"/>
  <c r="J5" i="1"/>
  <c r="K5" i="1"/>
  <c r="L5" i="1"/>
  <c r="M5" i="1"/>
  <c r="N5" i="1"/>
  <c r="O5" i="1"/>
  <c r="P5" i="1"/>
  <c r="Q5" i="1"/>
  <c r="R5" i="1"/>
  <c r="S5" i="1"/>
  <c r="T5" i="1"/>
  <c r="U5" i="1"/>
  <c r="V5" i="1"/>
  <c r="W5" i="1"/>
  <c r="X5" i="1"/>
  <c r="G6" i="1"/>
  <c r="H6" i="1"/>
  <c r="I6" i="1"/>
  <c r="J6" i="1"/>
  <c r="K6" i="1"/>
  <c r="L6" i="1"/>
  <c r="M6" i="1"/>
  <c r="N6" i="1"/>
  <c r="O6" i="1"/>
  <c r="P6" i="1"/>
  <c r="Q6" i="1"/>
  <c r="R6" i="1"/>
  <c r="S6" i="1"/>
  <c r="T6" i="1"/>
  <c r="U6" i="1"/>
  <c r="V6" i="1"/>
  <c r="W6" i="1"/>
  <c r="X6" i="1"/>
  <c r="D115" i="35"/>
  <c r="E115" i="35"/>
  <c r="F115" i="35"/>
  <c r="G115" i="35"/>
  <c r="H115" i="35"/>
  <c r="I115" i="35"/>
  <c r="J115" i="35"/>
  <c r="K115" i="35"/>
  <c r="L115" i="35"/>
  <c r="M115" i="35"/>
  <c r="N115" i="35"/>
  <c r="O115" i="35"/>
  <c r="P115" i="35"/>
  <c r="Q115" i="35"/>
  <c r="R115" i="35"/>
  <c r="S115" i="35"/>
  <c r="T115" i="35"/>
  <c r="U115" i="35"/>
  <c r="C115" i="35"/>
  <c r="F6" i="1" s="1"/>
  <c r="D101" i="35"/>
  <c r="E101" i="35"/>
  <c r="F101" i="35"/>
  <c r="G101" i="35"/>
  <c r="H101" i="35"/>
  <c r="I101" i="35"/>
  <c r="J101" i="35"/>
  <c r="K101" i="35"/>
  <c r="L101" i="35"/>
  <c r="M101" i="35"/>
  <c r="N101" i="35"/>
  <c r="O101" i="35"/>
  <c r="P101" i="35"/>
  <c r="Q101" i="35"/>
  <c r="R101" i="35"/>
  <c r="S101" i="35"/>
  <c r="T101" i="35"/>
  <c r="U101" i="35"/>
  <c r="C101" i="35"/>
  <c r="F5" i="1" s="1"/>
  <c r="F4" i="1"/>
  <c r="G3" i="1"/>
  <c r="H3" i="1"/>
  <c r="I3" i="1"/>
  <c r="J3" i="1"/>
  <c r="K3" i="1"/>
  <c r="L3" i="1"/>
  <c r="M3" i="1"/>
  <c r="N3" i="1"/>
  <c r="O3" i="1"/>
  <c r="P3" i="1"/>
  <c r="Q3" i="1"/>
  <c r="R3" i="1"/>
  <c r="S3" i="1"/>
  <c r="T3" i="1"/>
  <c r="U3" i="1"/>
  <c r="V3" i="1"/>
  <c r="W3" i="1"/>
  <c r="X3" i="1"/>
  <c r="F3" i="1"/>
  <c r="G2" i="1"/>
  <c r="H2" i="1"/>
  <c r="I2" i="1"/>
  <c r="J2" i="1"/>
  <c r="K2" i="1"/>
  <c r="L2" i="1"/>
  <c r="M2" i="1"/>
  <c r="N2" i="1"/>
  <c r="O2" i="1"/>
  <c r="P2" i="1"/>
  <c r="Q2" i="1"/>
  <c r="R2" i="1"/>
  <c r="S2" i="1"/>
  <c r="T2" i="1"/>
  <c r="U2" i="1"/>
  <c r="V2" i="1"/>
  <c r="W2" i="1"/>
  <c r="X2" i="1"/>
  <c r="F2" i="1"/>
  <c r="K10" i="37"/>
  <c r="J10" i="37"/>
  <c r="I40" i="36" s="1"/>
  <c r="I10" i="37"/>
  <c r="H40" i="36" s="1"/>
  <c r="D10" i="37"/>
  <c r="V5" i="37"/>
  <c r="V10" i="37" s="1"/>
  <c r="U5" i="37"/>
  <c r="U10" i="37" s="1"/>
  <c r="T40" i="36" s="1"/>
  <c r="T5" i="37"/>
  <c r="T10" i="37" s="1"/>
  <c r="S40" i="36" s="1"/>
  <c r="S5" i="37"/>
  <c r="S10" i="37" s="1"/>
  <c r="R40" i="36" s="1"/>
  <c r="R54" i="36" s="1"/>
  <c r="R21" i="35" s="1"/>
  <c r="R5" i="37"/>
  <c r="R10" i="37" s="1"/>
  <c r="Q40" i="36" s="1"/>
  <c r="Q54" i="36" s="1"/>
  <c r="Q7" i="35" s="1"/>
  <c r="Q5" i="37"/>
  <c r="Q10" i="37" s="1"/>
  <c r="P5" i="37"/>
  <c r="P10" i="37" s="1"/>
  <c r="O40" i="36" s="1"/>
  <c r="O54" i="36" s="1"/>
  <c r="O5" i="37"/>
  <c r="O10" i="37" s="1"/>
  <c r="N40" i="36" s="1"/>
  <c r="N54" i="36" s="1"/>
  <c r="N5" i="37"/>
  <c r="N10" i="37" s="1"/>
  <c r="M5" i="37"/>
  <c r="M10" i="37" s="1"/>
  <c r="K40" i="36" s="1"/>
  <c r="K54" i="36" s="1"/>
  <c r="L5" i="37"/>
  <c r="L10" i="37" s="1"/>
  <c r="K5" i="37"/>
  <c r="J5" i="37"/>
  <c r="I5" i="37"/>
  <c r="H5" i="37"/>
  <c r="H10" i="37" s="1"/>
  <c r="G40" i="36" s="1"/>
  <c r="G54" i="36" s="1"/>
  <c r="G5" i="37"/>
  <c r="G10" i="37" s="1"/>
  <c r="F5" i="37"/>
  <c r="F10" i="37" s="1"/>
  <c r="E40" i="36" s="1"/>
  <c r="E54" i="36" s="1"/>
  <c r="E5" i="37"/>
  <c r="E10" i="37" s="1"/>
  <c r="D40" i="36" s="1"/>
  <c r="D54" i="36" s="1"/>
  <c r="D5" i="37"/>
  <c r="O59" i="36"/>
  <c r="O26" i="35" s="1"/>
  <c r="N59" i="36"/>
  <c r="N26" i="35" s="1"/>
  <c r="I59" i="36"/>
  <c r="I12" i="35" s="1"/>
  <c r="C59" i="36"/>
  <c r="C12" i="35" s="1"/>
  <c r="S58" i="36"/>
  <c r="S25" i="35" s="1"/>
  <c r="R58" i="36"/>
  <c r="R25" i="35" s="1"/>
  <c r="Q58" i="36"/>
  <c r="Q25" i="35" s="1"/>
  <c r="L58" i="36"/>
  <c r="K58" i="36"/>
  <c r="J58" i="36"/>
  <c r="I58" i="36"/>
  <c r="I11" i="35" s="1"/>
  <c r="H58" i="36"/>
  <c r="G58" i="36"/>
  <c r="F58" i="36"/>
  <c r="F11" i="35" s="1"/>
  <c r="E58" i="36"/>
  <c r="E11" i="35" s="1"/>
  <c r="C58" i="36"/>
  <c r="O57" i="36"/>
  <c r="O24" i="35" s="1"/>
  <c r="N57" i="36"/>
  <c r="N24" i="35" s="1"/>
  <c r="M57" i="36"/>
  <c r="L57" i="36"/>
  <c r="H57" i="36"/>
  <c r="H10" i="35" s="1"/>
  <c r="F57" i="36"/>
  <c r="F10" i="35" s="1"/>
  <c r="E57" i="36"/>
  <c r="E24" i="35" s="1"/>
  <c r="D57" i="36"/>
  <c r="D10" i="35" s="1"/>
  <c r="Q56" i="36"/>
  <c r="P56" i="36"/>
  <c r="O56" i="36"/>
  <c r="O9" i="35" s="1"/>
  <c r="N56" i="36"/>
  <c r="K56" i="36"/>
  <c r="K23" i="35" s="1"/>
  <c r="U55" i="36"/>
  <c r="U22" i="35" s="1"/>
  <c r="T55" i="36"/>
  <c r="T22" i="35" s="1"/>
  <c r="S55" i="36"/>
  <c r="R55" i="36"/>
  <c r="P55" i="36"/>
  <c r="P22" i="35" s="1"/>
  <c r="N55" i="36"/>
  <c r="K55" i="36"/>
  <c r="K8" i="35" s="1"/>
  <c r="K52" i="35" s="1"/>
  <c r="K96" i="35" s="1"/>
  <c r="J55" i="36"/>
  <c r="J8" i="35" s="1"/>
  <c r="E55" i="36"/>
  <c r="D55" i="36"/>
  <c r="C55" i="36"/>
  <c r="T54" i="36"/>
  <c r="S54" i="36"/>
  <c r="S21" i="35" s="1"/>
  <c r="I54" i="36"/>
  <c r="H54" i="36"/>
  <c r="H21" i="35" s="1"/>
  <c r="U53" i="36"/>
  <c r="T53" i="36"/>
  <c r="T20" i="35" s="1"/>
  <c r="S53" i="36"/>
  <c r="S20" i="35" s="1"/>
  <c r="R53" i="36"/>
  <c r="K53" i="36"/>
  <c r="J53" i="36"/>
  <c r="J6" i="35" s="1"/>
  <c r="I53" i="36"/>
  <c r="H53" i="36"/>
  <c r="H20" i="35" s="1"/>
  <c r="G53" i="36"/>
  <c r="G20" i="35" s="1"/>
  <c r="F53" i="36"/>
  <c r="F20" i="35" s="1"/>
  <c r="E53" i="36"/>
  <c r="E20" i="35" s="1"/>
  <c r="D53" i="36"/>
  <c r="D20" i="35" s="1"/>
  <c r="C53" i="36"/>
  <c r="C20" i="35" s="1"/>
  <c r="U52" i="36"/>
  <c r="U19" i="35" s="1"/>
  <c r="M52" i="36"/>
  <c r="L52" i="36"/>
  <c r="K52" i="36"/>
  <c r="I52" i="36"/>
  <c r="I19" i="35" s="1"/>
  <c r="H52" i="36"/>
  <c r="H5" i="35" s="1"/>
  <c r="G52" i="36"/>
  <c r="G5" i="35" s="1"/>
  <c r="F52" i="36"/>
  <c r="F5" i="35" s="1"/>
  <c r="E52" i="36"/>
  <c r="E5" i="35" s="1"/>
  <c r="D52" i="36"/>
  <c r="D19" i="35" s="1"/>
  <c r="C52" i="36"/>
  <c r="C19" i="35" s="1"/>
  <c r="P51" i="36"/>
  <c r="O51" i="36"/>
  <c r="N51" i="36"/>
  <c r="L51" i="36"/>
  <c r="L18" i="35" s="1"/>
  <c r="K51" i="36"/>
  <c r="K18" i="35" s="1"/>
  <c r="J51" i="36"/>
  <c r="I51" i="36"/>
  <c r="H51" i="36"/>
  <c r="G51" i="36"/>
  <c r="G4" i="35" s="1"/>
  <c r="F51" i="36"/>
  <c r="F4" i="35" s="1"/>
  <c r="T45" i="36"/>
  <c r="T59" i="36" s="1"/>
  <c r="S45" i="36"/>
  <c r="S59" i="36" s="1"/>
  <c r="S26" i="35" s="1"/>
  <c r="Q45" i="36"/>
  <c r="Q59" i="36" s="1"/>
  <c r="Q26" i="35" s="1"/>
  <c r="P45" i="36"/>
  <c r="P59" i="36" s="1"/>
  <c r="P26" i="35" s="1"/>
  <c r="O45" i="36"/>
  <c r="I45" i="36"/>
  <c r="C45" i="36"/>
  <c r="T44" i="36"/>
  <c r="T58" i="36" s="1"/>
  <c r="S44" i="36"/>
  <c r="R44" i="36"/>
  <c r="Q44" i="36"/>
  <c r="P44" i="36"/>
  <c r="P58" i="36" s="1"/>
  <c r="P25" i="35" s="1"/>
  <c r="O44" i="36"/>
  <c r="O58" i="36" s="1"/>
  <c r="O25" i="35" s="1"/>
  <c r="N44" i="36"/>
  <c r="N58" i="36" s="1"/>
  <c r="N25" i="35" s="1"/>
  <c r="M44" i="36"/>
  <c r="M58" i="36" s="1"/>
  <c r="L44" i="36"/>
  <c r="K44" i="36"/>
  <c r="J44" i="36"/>
  <c r="I44" i="36"/>
  <c r="H44" i="36"/>
  <c r="G44" i="36"/>
  <c r="F44" i="36"/>
  <c r="E44" i="36"/>
  <c r="D44" i="36"/>
  <c r="D58" i="36" s="1"/>
  <c r="D11" i="35" s="1"/>
  <c r="C44" i="36"/>
  <c r="U43" i="36"/>
  <c r="U57" i="36" s="1"/>
  <c r="T43" i="36"/>
  <c r="T57" i="36" s="1"/>
  <c r="S43" i="36"/>
  <c r="S57" i="36" s="1"/>
  <c r="S24" i="35" s="1"/>
  <c r="R43" i="36"/>
  <c r="R57" i="36" s="1"/>
  <c r="R24" i="35" s="1"/>
  <c r="Q43" i="36"/>
  <c r="Q57" i="36" s="1"/>
  <c r="Q24" i="35" s="1"/>
  <c r="P43" i="36"/>
  <c r="P57" i="36" s="1"/>
  <c r="P24" i="35" s="1"/>
  <c r="O43" i="36"/>
  <c r="N43" i="36"/>
  <c r="M43" i="36"/>
  <c r="L43" i="36"/>
  <c r="K43" i="36"/>
  <c r="K57" i="36" s="1"/>
  <c r="J43" i="36"/>
  <c r="J57" i="36" s="1"/>
  <c r="J24" i="35" s="1"/>
  <c r="I43" i="36"/>
  <c r="I57" i="36" s="1"/>
  <c r="H43" i="36"/>
  <c r="G43" i="36"/>
  <c r="G57" i="36" s="1"/>
  <c r="F43" i="36"/>
  <c r="E43" i="36"/>
  <c r="D43" i="36"/>
  <c r="C43" i="36"/>
  <c r="C57" i="36" s="1"/>
  <c r="C10" i="35" s="1"/>
  <c r="U42" i="36"/>
  <c r="U56" i="36" s="1"/>
  <c r="U9" i="35" s="1"/>
  <c r="T42" i="36"/>
  <c r="T56" i="36" s="1"/>
  <c r="S42" i="36"/>
  <c r="S56" i="36" s="1"/>
  <c r="R42" i="36"/>
  <c r="R56" i="36" s="1"/>
  <c r="R23" i="35" s="1"/>
  <c r="Q42" i="36"/>
  <c r="P42" i="36"/>
  <c r="O42" i="36"/>
  <c r="N42" i="36"/>
  <c r="M42" i="36"/>
  <c r="M56" i="36" s="1"/>
  <c r="M23" i="35" s="1"/>
  <c r="L42" i="36"/>
  <c r="L56" i="36" s="1"/>
  <c r="K42" i="36"/>
  <c r="J42" i="36"/>
  <c r="J56" i="36" s="1"/>
  <c r="J23" i="35" s="1"/>
  <c r="I42" i="36"/>
  <c r="I56" i="36" s="1"/>
  <c r="I9" i="35" s="1"/>
  <c r="H42" i="36"/>
  <c r="H56" i="36" s="1"/>
  <c r="H9" i="35" s="1"/>
  <c r="G42" i="36"/>
  <c r="G56" i="36" s="1"/>
  <c r="G9" i="35" s="1"/>
  <c r="F42" i="36"/>
  <c r="F56" i="36" s="1"/>
  <c r="E42" i="36"/>
  <c r="E56" i="36" s="1"/>
  <c r="D42" i="36"/>
  <c r="D56" i="36" s="1"/>
  <c r="C42" i="36"/>
  <c r="C56" i="36" s="1"/>
  <c r="T41" i="36"/>
  <c r="S41" i="36"/>
  <c r="R41" i="36"/>
  <c r="Q41" i="36"/>
  <c r="Q55" i="36" s="1"/>
  <c r="P41" i="36"/>
  <c r="O41" i="36"/>
  <c r="O55" i="36" s="1"/>
  <c r="N41" i="36"/>
  <c r="M41" i="36"/>
  <c r="M55" i="36" s="1"/>
  <c r="L41" i="36"/>
  <c r="L55" i="36" s="1"/>
  <c r="K41" i="36"/>
  <c r="J41" i="36"/>
  <c r="I41" i="36"/>
  <c r="I55" i="36" s="1"/>
  <c r="I8" i="35" s="1"/>
  <c r="H41" i="36"/>
  <c r="H55" i="36" s="1"/>
  <c r="H22" i="35" s="1"/>
  <c r="G41" i="36"/>
  <c r="G55" i="36" s="1"/>
  <c r="G22" i="35" s="1"/>
  <c r="F41" i="36"/>
  <c r="F55" i="36" s="1"/>
  <c r="F22" i="35" s="1"/>
  <c r="E41" i="36"/>
  <c r="D41" i="36"/>
  <c r="C41" i="36"/>
  <c r="P40" i="36"/>
  <c r="P54" i="36" s="1"/>
  <c r="J40" i="36"/>
  <c r="J54" i="36" s="1"/>
  <c r="J7" i="35" s="1"/>
  <c r="U39" i="36"/>
  <c r="T39" i="36"/>
  <c r="S39" i="36"/>
  <c r="R39" i="36"/>
  <c r="Q39" i="36"/>
  <c r="Q53" i="36" s="1"/>
  <c r="P39" i="36"/>
  <c r="P53" i="36" s="1"/>
  <c r="O39" i="36"/>
  <c r="O53" i="36" s="1"/>
  <c r="O6" i="35" s="1"/>
  <c r="N39" i="36"/>
  <c r="N53" i="36" s="1"/>
  <c r="N6" i="35" s="1"/>
  <c r="M39" i="36"/>
  <c r="M53" i="36" s="1"/>
  <c r="M6" i="35" s="1"/>
  <c r="L39" i="36"/>
  <c r="L53" i="36" s="1"/>
  <c r="K39" i="36"/>
  <c r="J39" i="36"/>
  <c r="I39" i="36"/>
  <c r="H39" i="36"/>
  <c r="G39" i="36"/>
  <c r="F39" i="36"/>
  <c r="E39" i="36"/>
  <c r="D39" i="36"/>
  <c r="C39" i="36"/>
  <c r="U38" i="36"/>
  <c r="T38" i="36"/>
  <c r="T52" i="36" s="1"/>
  <c r="T19" i="35" s="1"/>
  <c r="S38" i="36"/>
  <c r="S52" i="36" s="1"/>
  <c r="S19" i="35" s="1"/>
  <c r="R38" i="36"/>
  <c r="R52" i="36" s="1"/>
  <c r="R5" i="35" s="1"/>
  <c r="Q38" i="36"/>
  <c r="Q52" i="36" s="1"/>
  <c r="Q5" i="35" s="1"/>
  <c r="P38" i="36"/>
  <c r="P52" i="36" s="1"/>
  <c r="P5" i="35" s="1"/>
  <c r="O38" i="36"/>
  <c r="O52" i="36" s="1"/>
  <c r="O19" i="35" s="1"/>
  <c r="N38" i="36"/>
  <c r="N52" i="36" s="1"/>
  <c r="M38" i="36"/>
  <c r="L38" i="36"/>
  <c r="K38" i="36"/>
  <c r="J38" i="36"/>
  <c r="J52" i="36" s="1"/>
  <c r="J19" i="35" s="1"/>
  <c r="I38" i="36"/>
  <c r="H38" i="36"/>
  <c r="G38" i="36"/>
  <c r="F38" i="36"/>
  <c r="E38" i="36"/>
  <c r="D38" i="36"/>
  <c r="C38" i="36"/>
  <c r="U37" i="36"/>
  <c r="U51" i="36" s="1"/>
  <c r="T37" i="36"/>
  <c r="T51" i="36" s="1"/>
  <c r="T4" i="35" s="1"/>
  <c r="S37" i="36"/>
  <c r="S51" i="36" s="1"/>
  <c r="R37" i="36"/>
  <c r="R51" i="36" s="1"/>
  <c r="Q37" i="36"/>
  <c r="Q51" i="36" s="1"/>
  <c r="P37" i="36"/>
  <c r="O37" i="36"/>
  <c r="N37" i="36"/>
  <c r="M37" i="36"/>
  <c r="M51" i="36" s="1"/>
  <c r="M18" i="35" s="1"/>
  <c r="L37" i="36"/>
  <c r="K37" i="36"/>
  <c r="J37" i="36"/>
  <c r="I37" i="36"/>
  <c r="H37" i="36"/>
  <c r="G37" i="36"/>
  <c r="F37" i="36"/>
  <c r="E37" i="36"/>
  <c r="E51" i="36" s="1"/>
  <c r="D37" i="36"/>
  <c r="D51" i="36" s="1"/>
  <c r="C37" i="36"/>
  <c r="C51" i="36" s="1"/>
  <c r="W31" i="36"/>
  <c r="U31" i="36"/>
  <c r="T31" i="36"/>
  <c r="S31" i="36"/>
  <c r="R31" i="36"/>
  <c r="R45" i="36" s="1"/>
  <c r="R59" i="36" s="1"/>
  <c r="Q31" i="36"/>
  <c r="P31" i="36"/>
  <c r="O31" i="36"/>
  <c r="N31" i="36"/>
  <c r="N45" i="36" s="1"/>
  <c r="M31" i="36"/>
  <c r="M45" i="36" s="1"/>
  <c r="M59" i="36" s="1"/>
  <c r="L31" i="36"/>
  <c r="L45" i="36" s="1"/>
  <c r="L59" i="36" s="1"/>
  <c r="K31" i="36"/>
  <c r="K45" i="36" s="1"/>
  <c r="K59" i="36" s="1"/>
  <c r="K12" i="35" s="1"/>
  <c r="H31" i="36"/>
  <c r="H45" i="36" s="1"/>
  <c r="H59" i="36" s="1"/>
  <c r="H12" i="35" s="1"/>
  <c r="G31" i="36"/>
  <c r="G45" i="36" s="1"/>
  <c r="G59" i="36" s="1"/>
  <c r="G12" i="35" s="1"/>
  <c r="F31" i="36"/>
  <c r="F45" i="36" s="1"/>
  <c r="F59" i="36" s="1"/>
  <c r="F12" i="35" s="1"/>
  <c r="E31" i="36"/>
  <c r="D45" i="36" s="1"/>
  <c r="D59" i="36" s="1"/>
  <c r="D31" i="36"/>
  <c r="C31" i="36"/>
  <c r="W30" i="36"/>
  <c r="V30" i="36" s="1"/>
  <c r="V31" i="36" s="1"/>
  <c r="U45" i="36" s="1"/>
  <c r="U59" i="36" s="1"/>
  <c r="W29" i="36"/>
  <c r="W28" i="36"/>
  <c r="V28" i="36" s="1"/>
  <c r="W27" i="36"/>
  <c r="W26" i="36"/>
  <c r="V26" i="36"/>
  <c r="U44" i="36" s="1"/>
  <c r="U58" i="36" s="1"/>
  <c r="W25" i="36"/>
  <c r="W24" i="36"/>
  <c r="W23" i="36"/>
  <c r="V23" i="36"/>
  <c r="U41" i="36" s="1"/>
  <c r="W22" i="36"/>
  <c r="V22" i="36"/>
  <c r="W5" i="37" s="1"/>
  <c r="W10" i="37" s="1"/>
  <c r="W21" i="36"/>
  <c r="W20" i="36"/>
  <c r="W19" i="36"/>
  <c r="V19" i="36" s="1"/>
  <c r="M111" i="35"/>
  <c r="I94" i="35"/>
  <c r="S81" i="35"/>
  <c r="N81" i="35"/>
  <c r="K81" i="35"/>
  <c r="J81" i="35"/>
  <c r="O77" i="35"/>
  <c r="Q69" i="35"/>
  <c r="Q113" i="35" s="1"/>
  <c r="J69" i="35"/>
  <c r="J113" i="35" s="1"/>
  <c r="Q67" i="35"/>
  <c r="Q111" i="35" s="1"/>
  <c r="P67" i="35"/>
  <c r="P111" i="35" s="1"/>
  <c r="S66" i="35"/>
  <c r="S110" i="35" s="1"/>
  <c r="R66" i="35"/>
  <c r="R110" i="35" s="1"/>
  <c r="Q65" i="35"/>
  <c r="Q109" i="35" s="1"/>
  <c r="I64" i="35"/>
  <c r="I108" i="35" s="1"/>
  <c r="F64" i="35"/>
  <c r="F108" i="35" s="1"/>
  <c r="E64" i="35"/>
  <c r="E108" i="35" s="1"/>
  <c r="L62" i="35"/>
  <c r="L106" i="35" s="1"/>
  <c r="M56" i="35"/>
  <c r="M100" i="35" s="1"/>
  <c r="K55" i="35"/>
  <c r="K99" i="35" s="1"/>
  <c r="J55" i="35"/>
  <c r="J99" i="35" s="1"/>
  <c r="D55" i="35"/>
  <c r="D99" i="35" s="1"/>
  <c r="C55" i="35"/>
  <c r="C99" i="35" s="1"/>
  <c r="U54" i="35"/>
  <c r="U98" i="35" s="1"/>
  <c r="T54" i="35"/>
  <c r="T98" i="35" s="1"/>
  <c r="M54" i="35"/>
  <c r="M98" i="35" s="1"/>
  <c r="M53" i="35"/>
  <c r="M97" i="35" s="1"/>
  <c r="S52" i="35"/>
  <c r="S96" i="35" s="1"/>
  <c r="P52" i="35"/>
  <c r="P96" i="35" s="1"/>
  <c r="H51" i="35"/>
  <c r="H95" i="35" s="1"/>
  <c r="U50" i="35"/>
  <c r="U94" i="35" s="1"/>
  <c r="T50" i="35"/>
  <c r="T94" i="35" s="1"/>
  <c r="I49" i="35"/>
  <c r="I93" i="35" s="1"/>
  <c r="O48" i="35"/>
  <c r="O92" i="35" s="1"/>
  <c r="L48" i="35"/>
  <c r="L92" i="35" s="1"/>
  <c r="J40" i="35"/>
  <c r="J84" i="35" s="1"/>
  <c r="S37" i="35"/>
  <c r="R37" i="35"/>
  <c r="R81" i="35" s="1"/>
  <c r="N37" i="35"/>
  <c r="K37" i="35"/>
  <c r="J37" i="35"/>
  <c r="I36" i="35"/>
  <c r="I80" i="35" s="1"/>
  <c r="H36" i="35"/>
  <c r="H80" i="35" s="1"/>
  <c r="U35" i="35"/>
  <c r="U79" i="35" s="1"/>
  <c r="I33" i="35"/>
  <c r="R26" i="35"/>
  <c r="M26" i="35"/>
  <c r="L26" i="35"/>
  <c r="U25" i="35"/>
  <c r="T25" i="35"/>
  <c r="M25" i="35"/>
  <c r="L25" i="35"/>
  <c r="L40" i="35" s="1"/>
  <c r="L84" i="35" s="1"/>
  <c r="K25" i="35"/>
  <c r="J25" i="35"/>
  <c r="D25" i="35"/>
  <c r="C25" i="35"/>
  <c r="C40" i="35" s="1"/>
  <c r="C84" i="35" s="1"/>
  <c r="U24" i="35"/>
  <c r="U39" i="35" s="1"/>
  <c r="U83" i="35" s="1"/>
  <c r="T24" i="35"/>
  <c r="M24" i="35"/>
  <c r="I24" i="35"/>
  <c r="H24" i="35"/>
  <c r="H39" i="35" s="1"/>
  <c r="H83" i="35" s="1"/>
  <c r="F24" i="35"/>
  <c r="F54" i="35" s="1"/>
  <c r="F98" i="35" s="1"/>
  <c r="Q23" i="35"/>
  <c r="P23" i="35"/>
  <c r="L23" i="35"/>
  <c r="I23" i="35"/>
  <c r="I38" i="35" s="1"/>
  <c r="I82" i="35" s="1"/>
  <c r="H23" i="35"/>
  <c r="H38" i="35" s="1"/>
  <c r="H82" i="35" s="1"/>
  <c r="G23" i="35"/>
  <c r="G53" i="35" s="1"/>
  <c r="G97" i="35" s="1"/>
  <c r="F23" i="35"/>
  <c r="E23" i="35"/>
  <c r="D23" i="35"/>
  <c r="S22" i="35"/>
  <c r="R22" i="35"/>
  <c r="N22" i="35"/>
  <c r="K22" i="35"/>
  <c r="J22" i="35"/>
  <c r="J66" i="35" s="1"/>
  <c r="J110" i="35" s="1"/>
  <c r="E22" i="35"/>
  <c r="D22" i="35"/>
  <c r="C22" i="35"/>
  <c r="Q21" i="35"/>
  <c r="I21" i="35"/>
  <c r="U20" i="35"/>
  <c r="R20" i="35"/>
  <c r="Q20" i="35"/>
  <c r="P20" i="35"/>
  <c r="P50" i="35" s="1"/>
  <c r="P94" i="35" s="1"/>
  <c r="K20" i="35"/>
  <c r="J20" i="35"/>
  <c r="I20" i="35"/>
  <c r="N19" i="35"/>
  <c r="M19" i="35"/>
  <c r="L19" i="35"/>
  <c r="K19" i="35"/>
  <c r="H19" i="35"/>
  <c r="G19" i="35"/>
  <c r="F19" i="35"/>
  <c r="E19" i="35"/>
  <c r="T18" i="35"/>
  <c r="P18" i="35"/>
  <c r="O18" i="35"/>
  <c r="N18" i="35"/>
  <c r="J18" i="35"/>
  <c r="I18" i="35"/>
  <c r="H18" i="35"/>
  <c r="S12" i="35"/>
  <c r="S56" i="35" s="1"/>
  <c r="S100" i="35" s="1"/>
  <c r="R12" i="35"/>
  <c r="M12" i="35"/>
  <c r="M41" i="35" s="1"/>
  <c r="M85" i="35" s="1"/>
  <c r="L12" i="35"/>
  <c r="L56" i="35" s="1"/>
  <c r="L100" i="35" s="1"/>
  <c r="U11" i="35"/>
  <c r="T11" i="35"/>
  <c r="S11" i="35"/>
  <c r="R11" i="35"/>
  <c r="Q11" i="35"/>
  <c r="Q40" i="35" s="1"/>
  <c r="Q84" i="35" s="1"/>
  <c r="P11" i="35"/>
  <c r="O11" i="35"/>
  <c r="N11" i="35"/>
  <c r="N40" i="35" s="1"/>
  <c r="N84" i="35" s="1"/>
  <c r="M11" i="35"/>
  <c r="M40" i="35" s="1"/>
  <c r="M84" i="35" s="1"/>
  <c r="L11" i="35"/>
  <c r="K11" i="35"/>
  <c r="J11" i="35"/>
  <c r="C11" i="35"/>
  <c r="U10" i="35"/>
  <c r="T10" i="35"/>
  <c r="M10" i="35"/>
  <c r="M39" i="35" s="1"/>
  <c r="M83" i="35" s="1"/>
  <c r="J10" i="35"/>
  <c r="J54" i="35" s="1"/>
  <c r="J98" i="35" s="1"/>
  <c r="I10" i="35"/>
  <c r="I54" i="35" s="1"/>
  <c r="I98" i="35" s="1"/>
  <c r="E10" i="35"/>
  <c r="Q9" i="35"/>
  <c r="P9" i="35"/>
  <c r="M9" i="35"/>
  <c r="M67" i="35" s="1"/>
  <c r="L9" i="35"/>
  <c r="J9" i="35"/>
  <c r="F9" i="35"/>
  <c r="F38" i="35" s="1"/>
  <c r="F82" i="35" s="1"/>
  <c r="E9" i="35"/>
  <c r="E38" i="35" s="1"/>
  <c r="E82" i="35" s="1"/>
  <c r="D9" i="35"/>
  <c r="U8" i="35"/>
  <c r="U37" i="35" s="1"/>
  <c r="U81" i="35" s="1"/>
  <c r="T8" i="35"/>
  <c r="T37" i="35" s="1"/>
  <c r="T81" i="35" s="1"/>
  <c r="S8" i="35"/>
  <c r="R8" i="35"/>
  <c r="P8" i="35"/>
  <c r="N8" i="35"/>
  <c r="N66" i="35" s="1"/>
  <c r="N110" i="35" s="1"/>
  <c r="E8" i="35"/>
  <c r="D8" i="35"/>
  <c r="C8" i="35"/>
  <c r="S7" i="35"/>
  <c r="S51" i="35" s="1"/>
  <c r="S95" i="35" s="1"/>
  <c r="R7" i="35"/>
  <c r="R51" i="35" s="1"/>
  <c r="R95" i="35" s="1"/>
  <c r="I7" i="35"/>
  <c r="H7" i="35"/>
  <c r="H65" i="35" s="1"/>
  <c r="H109" i="35" s="1"/>
  <c r="U6" i="35"/>
  <c r="U64" i="35" s="1"/>
  <c r="U108" i="35" s="1"/>
  <c r="T6" i="35"/>
  <c r="S6" i="35"/>
  <c r="R6" i="35"/>
  <c r="Q6" i="35"/>
  <c r="P6" i="35"/>
  <c r="K6" i="35"/>
  <c r="K50" i="35" s="1"/>
  <c r="K94" i="35" s="1"/>
  <c r="I6" i="35"/>
  <c r="I50" i="35" s="1"/>
  <c r="F6" i="35"/>
  <c r="F35" i="35" s="1"/>
  <c r="F79" i="35" s="1"/>
  <c r="E6" i="35"/>
  <c r="E35" i="35" s="1"/>
  <c r="E79" i="35" s="1"/>
  <c r="D6" i="35"/>
  <c r="D64" i="35" s="1"/>
  <c r="D108" i="35" s="1"/>
  <c r="C6" i="35"/>
  <c r="U5" i="35"/>
  <c r="U34" i="35" s="1"/>
  <c r="U78" i="35" s="1"/>
  <c r="N5" i="35"/>
  <c r="N34" i="35" s="1"/>
  <c r="N78" i="35" s="1"/>
  <c r="M5" i="35"/>
  <c r="L5" i="35"/>
  <c r="K5" i="35"/>
  <c r="I5" i="35"/>
  <c r="P4" i="35"/>
  <c r="P62" i="35" s="1"/>
  <c r="P106" i="35" s="1"/>
  <c r="O4" i="35"/>
  <c r="O33" i="35" s="1"/>
  <c r="N4" i="35"/>
  <c r="L4" i="35"/>
  <c r="L33" i="35" s="1"/>
  <c r="L77" i="35" s="1"/>
  <c r="K4" i="35"/>
  <c r="J4" i="35"/>
  <c r="J62" i="35" s="1"/>
  <c r="J106" i="35" s="1"/>
  <c r="I4" i="35"/>
  <c r="H4" i="35"/>
  <c r="O99" i="34"/>
  <c r="F93" i="34"/>
  <c r="E93" i="34"/>
  <c r="F85" i="34"/>
  <c r="E85" i="34"/>
  <c r="D85" i="34"/>
  <c r="P76" i="34"/>
  <c r="F76" i="34"/>
  <c r="E76" i="34"/>
  <c r="D76" i="34"/>
  <c r="C76" i="34"/>
  <c r="R68" i="34"/>
  <c r="D68" i="34"/>
  <c r="C68" i="34"/>
  <c r="E66" i="34"/>
  <c r="K60" i="34"/>
  <c r="C60" i="34"/>
  <c r="R53" i="34"/>
  <c r="Q53" i="34"/>
  <c r="C51" i="34"/>
  <c r="R45" i="34"/>
  <c r="Q45" i="34"/>
  <c r="P45" i="34"/>
  <c r="F45" i="34"/>
  <c r="F68" i="34" s="1"/>
  <c r="E45" i="34"/>
  <c r="E60" i="34" s="1"/>
  <c r="D45" i="34"/>
  <c r="C45" i="34"/>
  <c r="O44" i="34"/>
  <c r="O52" i="34" s="1"/>
  <c r="E43" i="34"/>
  <c r="E51" i="34" s="1"/>
  <c r="C43" i="34"/>
  <c r="M42" i="34"/>
  <c r="L42" i="34"/>
  <c r="G42" i="34"/>
  <c r="G50" i="34" s="1"/>
  <c r="E42" i="34"/>
  <c r="E50" i="34" s="1"/>
  <c r="O41" i="34"/>
  <c r="N41" i="34"/>
  <c r="M41" i="34"/>
  <c r="C28" i="34"/>
  <c r="X27" i="34"/>
  <c r="P27" i="34" s="1"/>
  <c r="Q27" i="34"/>
  <c r="R27" i="34" s="1"/>
  <c r="O27" i="34"/>
  <c r="O42" i="34" s="1"/>
  <c r="O50" i="34" s="1"/>
  <c r="G27" i="34"/>
  <c r="E27" i="34"/>
  <c r="E28" i="34" s="1"/>
  <c r="D27" i="34"/>
  <c r="C27" i="34"/>
  <c r="O26" i="34"/>
  <c r="P26" i="34" s="1"/>
  <c r="Q26" i="34" s="1"/>
  <c r="R26" i="34" s="1"/>
  <c r="S26" i="34" s="1"/>
  <c r="T26" i="34" s="1"/>
  <c r="U26" i="34" s="1"/>
  <c r="N26" i="34"/>
  <c r="M26" i="34"/>
  <c r="L26" i="34"/>
  <c r="K26" i="34"/>
  <c r="J26" i="34"/>
  <c r="I26" i="34"/>
  <c r="H26" i="34"/>
  <c r="G26" i="34"/>
  <c r="F26" i="34"/>
  <c r="E26" i="34"/>
  <c r="D26" i="34"/>
  <c r="C26" i="34"/>
  <c r="X26" i="34" s="1"/>
  <c r="R25" i="34"/>
  <c r="X25" i="34" s="1"/>
  <c r="Q25" i="34"/>
  <c r="P25" i="34"/>
  <c r="O25" i="34"/>
  <c r="O28" i="34" s="1"/>
  <c r="O43" i="34" s="1"/>
  <c r="O51" i="34" s="1"/>
  <c r="N25" i="34"/>
  <c r="N28" i="34" s="1"/>
  <c r="N43" i="34" s="1"/>
  <c r="N51" i="34" s="1"/>
  <c r="M25" i="34"/>
  <c r="M28" i="34" s="1"/>
  <c r="M43" i="34" s="1"/>
  <c r="M51" i="34" s="1"/>
  <c r="L25" i="34"/>
  <c r="K25" i="34"/>
  <c r="K45" i="34" s="1"/>
  <c r="K101" i="34" s="1"/>
  <c r="J25" i="34"/>
  <c r="I25" i="34"/>
  <c r="H25" i="34"/>
  <c r="G25" i="34"/>
  <c r="F25" i="34"/>
  <c r="E25" i="34"/>
  <c r="E41" i="34" s="1"/>
  <c r="D25" i="34"/>
  <c r="C25" i="34"/>
  <c r="P19" i="34"/>
  <c r="O19" i="34"/>
  <c r="N19" i="34"/>
  <c r="N27" i="34" s="1"/>
  <c r="N42" i="34" s="1"/>
  <c r="M19" i="34"/>
  <c r="M27" i="34" s="1"/>
  <c r="L19" i="34"/>
  <c r="L27" i="34" s="1"/>
  <c r="K19" i="34"/>
  <c r="K27" i="34" s="1"/>
  <c r="K42" i="34" s="1"/>
  <c r="J19" i="34"/>
  <c r="J27" i="34" s="1"/>
  <c r="J42" i="34" s="1"/>
  <c r="I19" i="34"/>
  <c r="I27" i="34" s="1"/>
  <c r="I42" i="34" s="1"/>
  <c r="H19" i="34"/>
  <c r="G19" i="34"/>
  <c r="F19" i="34"/>
  <c r="F27" i="34" s="1"/>
  <c r="E19" i="34"/>
  <c r="D19" i="34"/>
  <c r="C19" i="34"/>
  <c r="W136" i="33"/>
  <c r="T136" i="33"/>
  <c r="D136" i="33"/>
  <c r="U129" i="33"/>
  <c r="T129" i="33"/>
  <c r="D129" i="33"/>
  <c r="Y124" i="33"/>
  <c r="Y120" i="33"/>
  <c r="J120" i="33"/>
  <c r="I120" i="33"/>
  <c r="I107" i="33"/>
  <c r="I81" i="31" s="1"/>
  <c r="T101" i="33"/>
  <c r="T100" i="33"/>
  <c r="P100" i="33"/>
  <c r="X95" i="33"/>
  <c r="F95" i="33"/>
  <c r="E95" i="33"/>
  <c r="D95" i="33"/>
  <c r="Y91" i="33"/>
  <c r="U91" i="33"/>
  <c r="J91" i="33"/>
  <c r="I91" i="33"/>
  <c r="E91" i="33"/>
  <c r="D91" i="33"/>
  <c r="W72" i="33"/>
  <c r="V72" i="33"/>
  <c r="Y67" i="33"/>
  <c r="X67" i="33"/>
  <c r="E67" i="33"/>
  <c r="D67" i="33"/>
  <c r="Z64" i="33"/>
  <c r="U63" i="33"/>
  <c r="E63" i="33"/>
  <c r="E51" i="33"/>
  <c r="D51" i="33"/>
  <c r="W44" i="33"/>
  <c r="V44" i="33"/>
  <c r="U44" i="33"/>
  <c r="T44" i="33"/>
  <c r="D44" i="33"/>
  <c r="D41" i="33"/>
  <c r="Y39" i="33"/>
  <c r="P39" i="33"/>
  <c r="F39" i="33"/>
  <c r="F37" i="33"/>
  <c r="E37" i="33"/>
  <c r="Y35" i="33"/>
  <c r="Q22" i="33"/>
  <c r="P22" i="33"/>
  <c r="O22" i="33"/>
  <c r="I22" i="33"/>
  <c r="T16" i="33"/>
  <c r="I16" i="33"/>
  <c r="U15" i="33"/>
  <c r="T15" i="33"/>
  <c r="K15" i="33"/>
  <c r="J15" i="33"/>
  <c r="I15" i="33"/>
  <c r="D12" i="33"/>
  <c r="I11" i="33"/>
  <c r="P10" i="33"/>
  <c r="E10" i="33"/>
  <c r="D10" i="33"/>
  <c r="Y8" i="33"/>
  <c r="N8" i="33"/>
  <c r="F7" i="33"/>
  <c r="E7" i="33"/>
  <c r="D7" i="33"/>
  <c r="J6" i="33"/>
  <c r="J63" i="33" s="1"/>
  <c r="I6" i="33"/>
  <c r="U137" i="32"/>
  <c r="U130" i="32"/>
  <c r="U102" i="31" s="1"/>
  <c r="T130" i="32"/>
  <c r="T102" i="31" s="1"/>
  <c r="P125" i="32"/>
  <c r="E122" i="32"/>
  <c r="X121" i="32"/>
  <c r="P121" i="32"/>
  <c r="T109" i="32"/>
  <c r="U108" i="32"/>
  <c r="T108" i="32"/>
  <c r="Q108" i="32"/>
  <c r="P108" i="32"/>
  <c r="I108" i="32"/>
  <c r="U101" i="32"/>
  <c r="T101" i="32"/>
  <c r="K101" i="32"/>
  <c r="J101" i="32"/>
  <c r="D96" i="32"/>
  <c r="F93" i="32"/>
  <c r="X92" i="32"/>
  <c r="P92" i="32"/>
  <c r="D92" i="32"/>
  <c r="U80" i="32"/>
  <c r="E80" i="32"/>
  <c r="D80" i="32"/>
  <c r="X73" i="32"/>
  <c r="P73" i="32"/>
  <c r="D73" i="32"/>
  <c r="Z68" i="32"/>
  <c r="Y68" i="32"/>
  <c r="O68" i="32"/>
  <c r="E65" i="32"/>
  <c r="X64" i="32"/>
  <c r="Q51" i="32"/>
  <c r="U44" i="32"/>
  <c r="T44" i="32"/>
  <c r="Z39" i="32"/>
  <c r="Y39" i="32"/>
  <c r="D39" i="32"/>
  <c r="E36" i="32"/>
  <c r="D36" i="32"/>
  <c r="P35" i="32"/>
  <c r="U22" i="32"/>
  <c r="U51" i="32" s="1"/>
  <c r="T22" i="32"/>
  <c r="K22" i="32"/>
  <c r="E22" i="32"/>
  <c r="D22" i="32"/>
  <c r="D137" i="32" s="1"/>
  <c r="I16" i="32"/>
  <c r="X15" i="32"/>
  <c r="U15" i="32"/>
  <c r="U73" i="32" s="1"/>
  <c r="P15" i="32"/>
  <c r="K15" i="32"/>
  <c r="J15" i="32"/>
  <c r="I15" i="32"/>
  <c r="F15" i="32"/>
  <c r="E15" i="32"/>
  <c r="D15" i="32"/>
  <c r="D12" i="32"/>
  <c r="Z10" i="32"/>
  <c r="Y10" i="32"/>
  <c r="O10" i="32"/>
  <c r="O96" i="32" s="1"/>
  <c r="N10" i="32"/>
  <c r="F10" i="32"/>
  <c r="E10" i="32"/>
  <c r="F8" i="32"/>
  <c r="E8" i="32"/>
  <c r="E94" i="32" s="1"/>
  <c r="Z7" i="32"/>
  <c r="F7" i="32"/>
  <c r="D7" i="32"/>
  <c r="P6" i="32"/>
  <c r="P64" i="32" s="1"/>
  <c r="L6" i="32"/>
  <c r="L64" i="32" s="1"/>
  <c r="K6" i="32"/>
  <c r="J6" i="32"/>
  <c r="I6" i="32"/>
  <c r="E6" i="32"/>
  <c r="D6" i="32"/>
  <c r="U43" i="31"/>
  <c r="T43" i="31"/>
  <c r="U22" i="31"/>
  <c r="Q22" i="31"/>
  <c r="I22" i="31"/>
  <c r="P15" i="31"/>
  <c r="Y10" i="31"/>
  <c r="D10" i="31"/>
  <c r="L6" i="31"/>
  <c r="J6" i="31"/>
  <c r="I6" i="31"/>
  <c r="T110" i="30"/>
  <c r="I109" i="30"/>
  <c r="E109" i="30"/>
  <c r="D109" i="30"/>
  <c r="X102" i="30"/>
  <c r="U102" i="30"/>
  <c r="T102" i="30"/>
  <c r="D102" i="30"/>
  <c r="D100" i="30"/>
  <c r="P97" i="30"/>
  <c r="O97" i="30"/>
  <c r="N97" i="30"/>
  <c r="O94" i="30"/>
  <c r="N94" i="30"/>
  <c r="U93" i="30"/>
  <c r="N93" i="30"/>
  <c r="E93" i="30"/>
  <c r="D93" i="30"/>
  <c r="X81" i="30"/>
  <c r="K80" i="30"/>
  <c r="I80" i="30"/>
  <c r="I74" i="30"/>
  <c r="U73" i="30"/>
  <c r="D73" i="30"/>
  <c r="I69" i="30"/>
  <c r="X68" i="30"/>
  <c r="W68" i="30"/>
  <c r="P68" i="30"/>
  <c r="O68" i="30"/>
  <c r="N68" i="30"/>
  <c r="F66" i="30"/>
  <c r="E66" i="30"/>
  <c r="D66" i="30"/>
  <c r="Z64" i="30"/>
  <c r="Y64" i="30"/>
  <c r="J64" i="30"/>
  <c r="F64" i="30"/>
  <c r="E64" i="30"/>
  <c r="D64" i="30"/>
  <c r="X52" i="30"/>
  <c r="U45" i="30"/>
  <c r="X44" i="30"/>
  <c r="K44" i="30"/>
  <c r="D44" i="30"/>
  <c r="Z39" i="30"/>
  <c r="P39" i="30"/>
  <c r="O39" i="30"/>
  <c r="N39" i="30"/>
  <c r="E37" i="30"/>
  <c r="D37" i="30"/>
  <c r="Z36" i="30"/>
  <c r="Y36" i="30"/>
  <c r="O36" i="30"/>
  <c r="N36" i="30"/>
  <c r="E36" i="30"/>
  <c r="U35" i="30"/>
  <c r="J35" i="30"/>
  <c r="E35" i="30"/>
  <c r="D35" i="30"/>
  <c r="T23" i="30"/>
  <c r="V22" i="30"/>
  <c r="V51" i="30" s="1"/>
  <c r="U22" i="30"/>
  <c r="K22" i="30"/>
  <c r="I22" i="30"/>
  <c r="E22" i="30"/>
  <c r="E80" i="30" s="1"/>
  <c r="D22" i="30"/>
  <c r="D80" i="30" s="1"/>
  <c r="U16" i="30"/>
  <c r="U15" i="30"/>
  <c r="U44" i="30" s="1"/>
  <c r="T15" i="30"/>
  <c r="T73" i="30" s="1"/>
  <c r="P15" i="30"/>
  <c r="K15" i="30"/>
  <c r="K102" i="30" s="1"/>
  <c r="J15" i="30"/>
  <c r="I15" i="30"/>
  <c r="D15" i="30"/>
  <c r="D13" i="30"/>
  <c r="D11" i="30"/>
  <c r="Y10" i="30"/>
  <c r="X10" i="30"/>
  <c r="W10" i="30"/>
  <c r="P10" i="30"/>
  <c r="O10" i="30"/>
  <c r="N10" i="30"/>
  <c r="F10" i="30"/>
  <c r="E10" i="30"/>
  <c r="D10" i="30"/>
  <c r="F8" i="30"/>
  <c r="F95" i="30" s="1"/>
  <c r="E8" i="30"/>
  <c r="E95" i="30" s="1"/>
  <c r="D8" i="30"/>
  <c r="Z7" i="30"/>
  <c r="Y7" i="30"/>
  <c r="O7" i="30"/>
  <c r="O65" i="30" s="1"/>
  <c r="N7" i="30"/>
  <c r="I7" i="30"/>
  <c r="F7" i="30"/>
  <c r="E7" i="30"/>
  <c r="D7" i="30"/>
  <c r="Z6" i="30"/>
  <c r="Z35" i="30" s="1"/>
  <c r="Y6" i="30"/>
  <c r="Y35" i="30" s="1"/>
  <c r="U6" i="30"/>
  <c r="U64" i="30" s="1"/>
  <c r="O6" i="30"/>
  <c r="N6" i="30"/>
  <c r="L6" i="30"/>
  <c r="I6" i="30"/>
  <c r="F6" i="30"/>
  <c r="E6" i="30"/>
  <c r="D6" i="30"/>
  <c r="AD24" i="28"/>
  <c r="Z24" i="28"/>
  <c r="Z23" i="28"/>
  <c r="T23" i="32" s="1"/>
  <c r="W23" i="28"/>
  <c r="M23" i="28"/>
  <c r="AH22" i="28"/>
  <c r="AF22" i="28"/>
  <c r="AE22" i="28"/>
  <c r="Y22" i="30" s="1"/>
  <c r="AD22" i="28"/>
  <c r="AC22" i="28"/>
  <c r="W22" i="33" s="1"/>
  <c r="AB22" i="28"/>
  <c r="AA22" i="28"/>
  <c r="U22" i="33" s="1"/>
  <c r="Z22" i="28"/>
  <c r="T22" i="33" s="1"/>
  <c r="W22" i="28"/>
  <c r="Q22" i="32" s="1"/>
  <c r="V22" i="28"/>
  <c r="U22" i="28"/>
  <c r="T22" i="28"/>
  <c r="P22" i="32" s="1"/>
  <c r="S22" i="28"/>
  <c r="R22" i="28"/>
  <c r="P22" i="28"/>
  <c r="O22" i="28"/>
  <c r="O23" i="28" s="1"/>
  <c r="O24" i="28" s="1"/>
  <c r="O25" i="28" s="1"/>
  <c r="O26" i="28" s="1"/>
  <c r="N22" i="28"/>
  <c r="M22" i="28"/>
  <c r="K22" i="33" s="1"/>
  <c r="L22" i="28"/>
  <c r="K22" i="28"/>
  <c r="I22" i="32" s="1"/>
  <c r="I51" i="32" s="1"/>
  <c r="H22" i="28"/>
  <c r="G22" i="28"/>
  <c r="F22" i="28"/>
  <c r="E22" i="28"/>
  <c r="E22" i="33" s="1"/>
  <c r="D22" i="28"/>
  <c r="D22" i="33" s="1"/>
  <c r="K17" i="28"/>
  <c r="AE16" i="28"/>
  <c r="AB16" i="28"/>
  <c r="AA16" i="28"/>
  <c r="Z16" i="28"/>
  <c r="K16" i="28"/>
  <c r="I16" i="30" s="1"/>
  <c r="H16" i="28"/>
  <c r="G16" i="28"/>
  <c r="G17" i="28" s="1"/>
  <c r="F16" i="28"/>
  <c r="D16" i="28"/>
  <c r="AH15" i="28"/>
  <c r="AE15" i="28"/>
  <c r="AD15" i="28"/>
  <c r="X15" i="30" s="1"/>
  <c r="X73" i="30" s="1"/>
  <c r="AC15" i="28"/>
  <c r="W15" i="33" s="1"/>
  <c r="AB15" i="28"/>
  <c r="V15" i="33" s="1"/>
  <c r="AA15" i="28"/>
  <c r="Z15" i="28"/>
  <c r="T15" i="32" s="1"/>
  <c r="T73" i="32" s="1"/>
  <c r="W15" i="28"/>
  <c r="W16" i="28" s="1"/>
  <c r="V15" i="28"/>
  <c r="U15" i="28"/>
  <c r="T15" i="28"/>
  <c r="P15" i="33" s="1"/>
  <c r="P129" i="33" s="1"/>
  <c r="S15" i="28"/>
  <c r="R15" i="28"/>
  <c r="O15" i="28"/>
  <c r="N15" i="28"/>
  <c r="M15" i="28"/>
  <c r="L15" i="28"/>
  <c r="K15" i="28"/>
  <c r="I15" i="28"/>
  <c r="H15" i="28"/>
  <c r="G15" i="28"/>
  <c r="F15" i="28"/>
  <c r="F15" i="30" s="1"/>
  <c r="E15" i="28"/>
  <c r="D15" i="28"/>
  <c r="D15" i="33" s="1"/>
  <c r="D100" i="33" s="1"/>
  <c r="U14" i="28"/>
  <c r="D13" i="28"/>
  <c r="V12" i="28"/>
  <c r="U12" i="28"/>
  <c r="U13" i="28" s="1"/>
  <c r="R12" i="28"/>
  <c r="G12" i="28"/>
  <c r="G13" i="28" s="1"/>
  <c r="G14" i="28" s="1"/>
  <c r="D12" i="28"/>
  <c r="D12" i="30" s="1"/>
  <c r="V11" i="28"/>
  <c r="U11" i="28"/>
  <c r="T11" i="28"/>
  <c r="S11" i="28"/>
  <c r="R11" i="28"/>
  <c r="N11" i="28"/>
  <c r="M11" i="28"/>
  <c r="K11" i="32" s="1"/>
  <c r="L11" i="28"/>
  <c r="K11" i="28"/>
  <c r="I11" i="30" s="1"/>
  <c r="D11" i="28"/>
  <c r="AH10" i="28"/>
  <c r="Z10" i="30" s="1"/>
  <c r="AF10" i="28"/>
  <c r="AE10" i="28"/>
  <c r="Y10" i="33" s="1"/>
  <c r="Y95" i="33" s="1"/>
  <c r="AD10" i="28"/>
  <c r="X10" i="33" s="1"/>
  <c r="X124" i="33" s="1"/>
  <c r="AC10" i="28"/>
  <c r="AB10" i="28"/>
  <c r="AA10" i="28"/>
  <c r="Z10" i="28"/>
  <c r="V10" i="28"/>
  <c r="U10" i="28"/>
  <c r="T10" i="28"/>
  <c r="P10" i="32" s="1"/>
  <c r="S10" i="28"/>
  <c r="O10" i="33" s="1"/>
  <c r="R10" i="28"/>
  <c r="N10" i="33" s="1"/>
  <c r="O10" i="28"/>
  <c r="N10" i="28"/>
  <c r="M10" i="28"/>
  <c r="K10" i="32" s="1"/>
  <c r="L10" i="28"/>
  <c r="K10" i="28"/>
  <c r="I10" i="28"/>
  <c r="H10" i="28"/>
  <c r="H11" i="28" s="1"/>
  <c r="H12" i="28" s="1"/>
  <c r="H13" i="28" s="1"/>
  <c r="G10" i="28"/>
  <c r="F10" i="28"/>
  <c r="F10" i="33" s="1"/>
  <c r="E10" i="28"/>
  <c r="D10" i="28"/>
  <c r="D10" i="32" s="1"/>
  <c r="V9" i="28"/>
  <c r="S9" i="28"/>
  <c r="G9" i="28"/>
  <c r="F9" i="28"/>
  <c r="E9" i="28"/>
  <c r="D9" i="28"/>
  <c r="AH8" i="28"/>
  <c r="AE8" i="28"/>
  <c r="V8" i="28"/>
  <c r="S8" i="28"/>
  <c r="R8" i="28"/>
  <c r="O8" i="28"/>
  <c r="O9" i="28" s="1"/>
  <c r="K8" i="28"/>
  <c r="F8" i="28"/>
  <c r="F8" i="33" s="1"/>
  <c r="E8" i="28"/>
  <c r="E8" i="33" s="1"/>
  <c r="AH7" i="28"/>
  <c r="Z7" i="33" s="1"/>
  <c r="AE7" i="28"/>
  <c r="U7" i="28"/>
  <c r="U8" i="28" s="1"/>
  <c r="U9" i="28" s="1"/>
  <c r="S7" i="28"/>
  <c r="R7" i="28"/>
  <c r="O7" i="28"/>
  <c r="M7" i="28"/>
  <c r="K7" i="32" s="1"/>
  <c r="K7" i="28"/>
  <c r="H7" i="28"/>
  <c r="G7" i="28"/>
  <c r="G8" i="28" s="1"/>
  <c r="D7" i="28"/>
  <c r="D8" i="28" s="1"/>
  <c r="AH6" i="28"/>
  <c r="AE6" i="28"/>
  <c r="Y6" i="33" s="1"/>
  <c r="AD6" i="28"/>
  <c r="X6" i="32" s="1"/>
  <c r="X35" i="32" s="1"/>
  <c r="AC6" i="28"/>
  <c r="AB6" i="28"/>
  <c r="AA6" i="28"/>
  <c r="U6" i="33" s="1"/>
  <c r="Z6" i="28"/>
  <c r="Y6" i="28"/>
  <c r="X6" i="28"/>
  <c r="W6" i="28"/>
  <c r="V6" i="28"/>
  <c r="U6" i="28"/>
  <c r="T6" i="28"/>
  <c r="S6" i="28"/>
  <c r="R6" i="28"/>
  <c r="Q6" i="28"/>
  <c r="P6" i="28"/>
  <c r="L6" i="33" s="1"/>
  <c r="O6" i="28"/>
  <c r="N6" i="28"/>
  <c r="M6" i="28"/>
  <c r="L6" i="28"/>
  <c r="J6" i="30" s="1"/>
  <c r="J93" i="30" s="1"/>
  <c r="K6" i="28"/>
  <c r="J6" i="28"/>
  <c r="I6" i="28"/>
  <c r="H6" i="28"/>
  <c r="G6" i="28"/>
  <c r="F6" i="28"/>
  <c r="E6" i="28"/>
  <c r="E6" i="33" s="1"/>
  <c r="D6" i="28"/>
  <c r="D6" i="33" s="1"/>
  <c r="AH18" i="27"/>
  <c r="U18" i="27"/>
  <c r="U23" i="28" s="1"/>
  <c r="U24" i="28" s="1"/>
  <c r="U25" i="28" s="1"/>
  <c r="U26" i="28" s="1"/>
  <c r="T18" i="27"/>
  <c r="T23" i="28" s="1"/>
  <c r="R18" i="27"/>
  <c r="O18" i="27"/>
  <c r="N18" i="27"/>
  <c r="N23" i="28" s="1"/>
  <c r="N24" i="28" s="1"/>
  <c r="N25" i="28" s="1"/>
  <c r="N26" i="28" s="1"/>
  <c r="E18" i="27"/>
  <c r="E23" i="28" s="1"/>
  <c r="D18" i="27"/>
  <c r="D23" i="28" s="1"/>
  <c r="AF9" i="27"/>
  <c r="W9" i="27"/>
  <c r="X9" i="27" s="1"/>
  <c r="X18" i="27" s="1"/>
  <c r="P9" i="27"/>
  <c r="Q9" i="27" s="1"/>
  <c r="J9" i="27"/>
  <c r="I9" i="27"/>
  <c r="AH8" i="27"/>
  <c r="AE8" i="27"/>
  <c r="AE18" i="27" s="1"/>
  <c r="AD8" i="27"/>
  <c r="AD18" i="27" s="1"/>
  <c r="AD23" i="28" s="1"/>
  <c r="X23" i="30" s="1"/>
  <c r="X110" i="30" s="1"/>
  <c r="AC8" i="27"/>
  <c r="AC18" i="27" s="1"/>
  <c r="AC23" i="28" s="1"/>
  <c r="AB8" i="27"/>
  <c r="AB18" i="27" s="1"/>
  <c r="AA8" i="27"/>
  <c r="AA18" i="27" s="1"/>
  <c r="AA23" i="28" s="1"/>
  <c r="Z8" i="27"/>
  <c r="Z18" i="27" s="1"/>
  <c r="X8" i="27"/>
  <c r="W8" i="27"/>
  <c r="W18" i="27" s="1"/>
  <c r="V8" i="27"/>
  <c r="V18" i="27" s="1"/>
  <c r="V23" i="28" s="1"/>
  <c r="V24" i="28" s="1"/>
  <c r="V25" i="28" s="1"/>
  <c r="V26" i="28" s="1"/>
  <c r="U8" i="27"/>
  <c r="T8" i="27"/>
  <c r="S8" i="27"/>
  <c r="S18" i="27" s="1"/>
  <c r="R8" i="27"/>
  <c r="O8" i="27"/>
  <c r="N8" i="27"/>
  <c r="M8" i="27"/>
  <c r="M18" i="27" s="1"/>
  <c r="L8" i="27"/>
  <c r="L18" i="27" s="1"/>
  <c r="K8" i="27"/>
  <c r="K18" i="27" s="1"/>
  <c r="K23" i="28" s="1"/>
  <c r="H8" i="27"/>
  <c r="H18" i="27" s="1"/>
  <c r="H23" i="28" s="1"/>
  <c r="H24" i="28" s="1"/>
  <c r="H25" i="28" s="1"/>
  <c r="H26" i="28" s="1"/>
  <c r="G8" i="27"/>
  <c r="G18" i="27" s="1"/>
  <c r="G23" i="28" s="1"/>
  <c r="G24" i="28" s="1"/>
  <c r="G25" i="28" s="1"/>
  <c r="G26" i="28" s="1"/>
  <c r="F8" i="27"/>
  <c r="F18" i="27" s="1"/>
  <c r="F23" i="28" s="1"/>
  <c r="F23" i="32" s="1"/>
  <c r="E8" i="27"/>
  <c r="D8" i="27"/>
  <c r="AH10" i="26"/>
  <c r="AF10" i="26"/>
  <c r="AE10" i="26"/>
  <c r="AD10" i="26"/>
  <c r="AC10" i="26"/>
  <c r="AB10" i="26"/>
  <c r="AA10" i="26"/>
  <c r="Z10" i="26"/>
  <c r="V10" i="26"/>
  <c r="U10" i="26"/>
  <c r="T10" i="26"/>
  <c r="S10" i="26"/>
  <c r="R10" i="26"/>
  <c r="P10" i="26"/>
  <c r="O10" i="26"/>
  <c r="N10" i="26"/>
  <c r="M10" i="26"/>
  <c r="L10" i="26"/>
  <c r="K10" i="26"/>
  <c r="H10" i="26"/>
  <c r="G10" i="26"/>
  <c r="F10" i="26"/>
  <c r="E10" i="26"/>
  <c r="D10" i="26"/>
  <c r="AH8" i="26"/>
  <c r="AE8" i="26"/>
  <c r="AD8" i="26"/>
  <c r="AC8" i="26"/>
  <c r="AB8" i="26"/>
  <c r="AA8" i="26"/>
  <c r="Z8" i="26"/>
  <c r="V8" i="26"/>
  <c r="U8" i="26"/>
  <c r="T8" i="26"/>
  <c r="S8" i="26"/>
  <c r="R8" i="26"/>
  <c r="O8" i="26"/>
  <c r="N8" i="26"/>
  <c r="M8" i="26"/>
  <c r="L8" i="26"/>
  <c r="K8" i="26"/>
  <c r="I8" i="26"/>
  <c r="H8" i="26"/>
  <c r="G8" i="26"/>
  <c r="G11" i="28" s="1"/>
  <c r="F8" i="26"/>
  <c r="E8" i="26"/>
  <c r="D8" i="26"/>
  <c r="AH6" i="26"/>
  <c r="AE6" i="26"/>
  <c r="AD6" i="26"/>
  <c r="AC6" i="26"/>
  <c r="AB6" i="26"/>
  <c r="AA6" i="26"/>
  <c r="Z6" i="26"/>
  <c r="Z7" i="28" s="1"/>
  <c r="V6" i="26"/>
  <c r="V7" i="28" s="1"/>
  <c r="U6" i="26"/>
  <c r="T6" i="26"/>
  <c r="T7" i="28" s="1"/>
  <c r="S6" i="26"/>
  <c r="R6" i="26"/>
  <c r="P6" i="26"/>
  <c r="O6" i="26"/>
  <c r="N6" i="26"/>
  <c r="M6" i="26"/>
  <c r="L6" i="26"/>
  <c r="K6" i="26"/>
  <c r="H6" i="26"/>
  <c r="G6" i="26"/>
  <c r="F6" i="26"/>
  <c r="F7" i="28" s="1"/>
  <c r="E6" i="26"/>
  <c r="E7" i="28" s="1"/>
  <c r="E7" i="32" s="1"/>
  <c r="E93" i="32" s="1"/>
  <c r="D6" i="26"/>
  <c r="AF12" i="25"/>
  <c r="X12" i="25"/>
  <c r="W12" i="25"/>
  <c r="Q12" i="25"/>
  <c r="P12" i="25"/>
  <c r="I12" i="25"/>
  <c r="AF10" i="25"/>
  <c r="X10" i="25"/>
  <c r="W10" i="25"/>
  <c r="W10" i="26" s="1"/>
  <c r="P10" i="25"/>
  <c r="I10" i="25"/>
  <c r="J10" i="25" s="1"/>
  <c r="AF8" i="25"/>
  <c r="W8" i="25"/>
  <c r="Q8" i="25"/>
  <c r="P8" i="25"/>
  <c r="P10" i="28" s="1"/>
  <c r="I8" i="25"/>
  <c r="I6" i="26" s="1"/>
  <c r="AF6" i="25"/>
  <c r="AF6" i="28" s="1"/>
  <c r="X6" i="25"/>
  <c r="Y6" i="25" s="1"/>
  <c r="AG6" i="25" s="1"/>
  <c r="AG6" i="28" s="1"/>
  <c r="W6" i="25"/>
  <c r="Q6" i="25"/>
  <c r="P6" i="25"/>
  <c r="I6" i="25"/>
  <c r="J6" i="25" s="1"/>
  <c r="H10" i="24"/>
  <c r="G10" i="24"/>
  <c r="F10" i="24"/>
  <c r="T10" i="23"/>
  <c r="S10" i="23"/>
  <c r="R10" i="23"/>
  <c r="Q10" i="23"/>
  <c r="C18" i="22" s="1"/>
  <c r="P10" i="23"/>
  <c r="C17" i="22" s="1"/>
  <c r="O10" i="23"/>
  <c r="C16" i="22" s="1"/>
  <c r="N10" i="23"/>
  <c r="C15" i="22" s="1"/>
  <c r="M10" i="23"/>
  <c r="C14" i="22" s="1"/>
  <c r="L10" i="23"/>
  <c r="K10" i="23"/>
  <c r="J10" i="23"/>
  <c r="I10" i="23"/>
  <c r="H10" i="23"/>
  <c r="C9" i="22" s="1"/>
  <c r="G10" i="23"/>
  <c r="C8" i="22" s="1"/>
  <c r="F10" i="23"/>
  <c r="E10" i="23"/>
  <c r="D10" i="23"/>
  <c r="C10" i="23"/>
  <c r="W7" i="23"/>
  <c r="V7" i="23"/>
  <c r="U10" i="23" s="1"/>
  <c r="C22" i="22" s="1"/>
  <c r="C21" i="22"/>
  <c r="C20" i="22"/>
  <c r="C19" i="22"/>
  <c r="C13" i="22"/>
  <c r="C12" i="22"/>
  <c r="C11" i="22"/>
  <c r="C10" i="22"/>
  <c r="C7" i="22"/>
  <c r="C6" i="22"/>
  <c r="C5" i="22"/>
  <c r="C4" i="22"/>
  <c r="K7" i="35" l="1"/>
  <c r="K21" i="35"/>
  <c r="K27" i="35" s="1"/>
  <c r="K28" i="35" s="1"/>
  <c r="K41" i="35"/>
  <c r="K85" i="35" s="1"/>
  <c r="L22" i="35"/>
  <c r="L8" i="35"/>
  <c r="G10" i="35"/>
  <c r="G24" i="35"/>
  <c r="K62" i="35"/>
  <c r="K106" i="35" s="1"/>
  <c r="M8" i="35"/>
  <c r="M22" i="35"/>
  <c r="N7" i="35"/>
  <c r="N13" i="35" s="1"/>
  <c r="N14" i="35" s="1"/>
  <c r="N21" i="35"/>
  <c r="O7" i="35"/>
  <c r="O21" i="35"/>
  <c r="O22" i="35"/>
  <c r="O8" i="35"/>
  <c r="E63" i="35"/>
  <c r="E107" i="35" s="1"/>
  <c r="E49" i="35"/>
  <c r="E93" i="35" s="1"/>
  <c r="E34" i="35"/>
  <c r="E78" i="35" s="1"/>
  <c r="J35" i="35"/>
  <c r="J79" i="35" s="1"/>
  <c r="J50" i="35"/>
  <c r="J94" i="35" s="1"/>
  <c r="J64" i="35"/>
  <c r="J108" i="35" s="1"/>
  <c r="J51" i="35"/>
  <c r="J95" i="35" s="1"/>
  <c r="J65" i="35"/>
  <c r="J109" i="35" s="1"/>
  <c r="J36" i="35"/>
  <c r="J80" i="35" s="1"/>
  <c r="F63" i="35"/>
  <c r="F107" i="35" s="1"/>
  <c r="F34" i="35"/>
  <c r="F78" i="35" s="1"/>
  <c r="F49" i="35"/>
  <c r="F93" i="35" s="1"/>
  <c r="G63" i="35"/>
  <c r="G107" i="35" s="1"/>
  <c r="G49" i="35"/>
  <c r="G93" i="35" s="1"/>
  <c r="G34" i="35"/>
  <c r="G78" i="35" s="1"/>
  <c r="T26" i="35"/>
  <c r="T12" i="35"/>
  <c r="H63" i="35"/>
  <c r="H107" i="35" s="1"/>
  <c r="H34" i="35"/>
  <c r="H78" i="35" s="1"/>
  <c r="H49" i="35"/>
  <c r="H93" i="35" s="1"/>
  <c r="F62" i="35"/>
  <c r="F106" i="35" s="1"/>
  <c r="F33" i="35"/>
  <c r="U26" i="35"/>
  <c r="U12" i="35"/>
  <c r="S23" i="35"/>
  <c r="S9" i="35"/>
  <c r="G33" i="35"/>
  <c r="T27" i="35"/>
  <c r="T28" i="35" s="1"/>
  <c r="Q18" i="35"/>
  <c r="Q27" i="35" s="1"/>
  <c r="Q28" i="35" s="1"/>
  <c r="Q4" i="35"/>
  <c r="G21" i="35"/>
  <c r="G7" i="35"/>
  <c r="G13" i="35" s="1"/>
  <c r="G14" i="35" s="1"/>
  <c r="N64" i="35"/>
  <c r="N108" i="35" s="1"/>
  <c r="R49" i="35"/>
  <c r="R93" i="35" s="1"/>
  <c r="P7" i="35"/>
  <c r="P21" i="35"/>
  <c r="D21" i="35"/>
  <c r="D7" i="35"/>
  <c r="E7" i="35"/>
  <c r="E21" i="35"/>
  <c r="C23" i="35"/>
  <c r="C9" i="35"/>
  <c r="R18" i="35"/>
  <c r="R27" i="35" s="1"/>
  <c r="R28" i="35" s="1"/>
  <c r="R4" i="35"/>
  <c r="L6" i="35"/>
  <c r="L20" i="35"/>
  <c r="D26" i="35"/>
  <c r="D12" i="35"/>
  <c r="C54" i="35"/>
  <c r="C98" i="35" s="1"/>
  <c r="C39" i="35"/>
  <c r="C83" i="35" s="1"/>
  <c r="E68" i="35"/>
  <c r="E112" i="35" s="1"/>
  <c r="L10" i="35"/>
  <c r="L24" i="35"/>
  <c r="S41" i="35"/>
  <c r="S85" i="35" s="1"/>
  <c r="C18" i="35"/>
  <c r="C4" i="35"/>
  <c r="S4" i="35"/>
  <c r="S18" i="35"/>
  <c r="S27" i="35" s="1"/>
  <c r="S28" i="35" s="1"/>
  <c r="P49" i="35"/>
  <c r="P93" i="35" s="1"/>
  <c r="P63" i="35"/>
  <c r="P107" i="35" s="1"/>
  <c r="Q64" i="35"/>
  <c r="Q108" i="35" s="1"/>
  <c r="Q35" i="35"/>
  <c r="Q79" i="35" s="1"/>
  <c r="Q50" i="35"/>
  <c r="Q94" i="35" s="1"/>
  <c r="O55" i="35"/>
  <c r="O99" i="35" s="1"/>
  <c r="O40" i="35"/>
  <c r="O84" i="35" s="1"/>
  <c r="O69" i="35"/>
  <c r="O113" i="35" s="1"/>
  <c r="T48" i="35"/>
  <c r="T92" i="35" s="1"/>
  <c r="Q49" i="35"/>
  <c r="Q93" i="35" s="1"/>
  <c r="Q34" i="35"/>
  <c r="Q78" i="35" s="1"/>
  <c r="I41" i="35"/>
  <c r="I85" i="35" s="1"/>
  <c r="N48" i="35"/>
  <c r="N92" i="35" s="1"/>
  <c r="N33" i="35"/>
  <c r="R64" i="35"/>
  <c r="R108" i="35" s="1"/>
  <c r="R50" i="35"/>
  <c r="R94" i="35" s="1"/>
  <c r="R35" i="35"/>
  <c r="R79" i="35" s="1"/>
  <c r="C37" i="35"/>
  <c r="C81" i="35" s="1"/>
  <c r="C66" i="35"/>
  <c r="C110" i="35" s="1"/>
  <c r="C52" i="35"/>
  <c r="C96" i="35" s="1"/>
  <c r="D53" i="35"/>
  <c r="D97" i="35" s="1"/>
  <c r="D67" i="35"/>
  <c r="D111" i="35" s="1"/>
  <c r="P55" i="35"/>
  <c r="P99" i="35" s="1"/>
  <c r="P40" i="35"/>
  <c r="P84" i="35" s="1"/>
  <c r="P69" i="35"/>
  <c r="P113" i="35" s="1"/>
  <c r="M20" i="35"/>
  <c r="D37" i="35"/>
  <c r="D81" i="35" s="1"/>
  <c r="D66" i="35"/>
  <c r="D110" i="35" s="1"/>
  <c r="D52" i="35"/>
  <c r="D96" i="35" s="1"/>
  <c r="C26" i="35"/>
  <c r="C56" i="35" s="1"/>
  <c r="C100" i="35" s="1"/>
  <c r="U52" i="35"/>
  <c r="U96" i="35" s="1"/>
  <c r="S65" i="35"/>
  <c r="S109" i="35" s="1"/>
  <c r="T23" i="35"/>
  <c r="T9" i="35"/>
  <c r="T64" i="35"/>
  <c r="T108" i="35" s="1"/>
  <c r="T35" i="35"/>
  <c r="T79" i="35" s="1"/>
  <c r="E37" i="35"/>
  <c r="E81" i="35" s="1"/>
  <c r="E66" i="35"/>
  <c r="E110" i="35" s="1"/>
  <c r="E52" i="35"/>
  <c r="E96" i="35" s="1"/>
  <c r="O10" i="35"/>
  <c r="R69" i="35"/>
  <c r="R113" i="35" s="1"/>
  <c r="R40" i="35"/>
  <c r="R84" i="35" s="1"/>
  <c r="O20" i="35"/>
  <c r="O64" i="35" s="1"/>
  <c r="O108" i="35" s="1"/>
  <c r="F26" i="35"/>
  <c r="F70" i="35" s="1"/>
  <c r="F114" i="35" s="1"/>
  <c r="F39" i="35"/>
  <c r="F83" i="35" s="1"/>
  <c r="F53" i="35"/>
  <c r="F97" i="35" s="1"/>
  <c r="Q36" i="35"/>
  <c r="Q80" i="35" s="1"/>
  <c r="T5" i="35"/>
  <c r="F8" i="35"/>
  <c r="P10" i="35"/>
  <c r="G26" i="35"/>
  <c r="G56" i="35" s="1"/>
  <c r="G100" i="35" s="1"/>
  <c r="H68" i="35"/>
  <c r="H112" i="35" s="1"/>
  <c r="G70" i="35"/>
  <c r="G114" i="35" s="1"/>
  <c r="F55" i="35"/>
  <c r="F99" i="35" s="1"/>
  <c r="C64" i="35"/>
  <c r="C108" i="35" s="1"/>
  <c r="C50" i="35"/>
  <c r="C94" i="35" s="1"/>
  <c r="H8" i="35"/>
  <c r="R10" i="35"/>
  <c r="O13" i="35"/>
  <c r="O14" i="35" s="1"/>
  <c r="Q55" i="35"/>
  <c r="Q99" i="35" s="1"/>
  <c r="N62" i="35"/>
  <c r="N106" i="35" s="1"/>
  <c r="J68" i="35"/>
  <c r="J112" i="35" s="1"/>
  <c r="H25" i="35"/>
  <c r="H27" i="35" s="1"/>
  <c r="H28" i="35" s="1"/>
  <c r="H11" i="35"/>
  <c r="D5" i="35"/>
  <c r="G18" i="35"/>
  <c r="O23" i="35"/>
  <c r="O67" i="35" s="1"/>
  <c r="O111" i="35" s="1"/>
  <c r="I77" i="35"/>
  <c r="D38" i="35"/>
  <c r="D82" i="35" s="1"/>
  <c r="J39" i="35"/>
  <c r="J83" i="35" s="1"/>
  <c r="R55" i="35"/>
  <c r="R99" i="35" s="1"/>
  <c r="O62" i="35"/>
  <c r="O106" i="35" s="1"/>
  <c r="K64" i="35"/>
  <c r="K108" i="35" s="1"/>
  <c r="U40" i="36"/>
  <c r="U54" i="36" s="1"/>
  <c r="P38" i="35"/>
  <c r="P82" i="35" s="1"/>
  <c r="P53" i="35"/>
  <c r="P97" i="35" s="1"/>
  <c r="K26" i="35"/>
  <c r="C35" i="35"/>
  <c r="C79" i="35" s="1"/>
  <c r="D50" i="35"/>
  <c r="D94" i="35" s="1"/>
  <c r="L70" i="35"/>
  <c r="L114" i="35" s="1"/>
  <c r="Q38" i="35"/>
  <c r="Q82" i="35" s="1"/>
  <c r="Q53" i="35"/>
  <c r="Q97" i="35" s="1"/>
  <c r="T13" i="35"/>
  <c r="T14" i="35" s="1"/>
  <c r="P19" i="35"/>
  <c r="P34" i="35" s="1"/>
  <c r="P78" i="35" s="1"/>
  <c r="E25" i="35"/>
  <c r="E40" i="35" s="1"/>
  <c r="E84" i="35" s="1"/>
  <c r="D35" i="35"/>
  <c r="D79" i="35" s="1"/>
  <c r="E50" i="35"/>
  <c r="E94" i="35" s="1"/>
  <c r="E54" i="35"/>
  <c r="E98" i="35" s="1"/>
  <c r="M70" i="35"/>
  <c r="M114" i="35" s="1"/>
  <c r="C40" i="36"/>
  <c r="C54" i="36" s="1"/>
  <c r="G6" i="35"/>
  <c r="N12" i="35"/>
  <c r="J21" i="35"/>
  <c r="U23" i="35"/>
  <c r="U38" i="35" s="1"/>
  <c r="U82" i="35" s="1"/>
  <c r="G38" i="35"/>
  <c r="G82" i="35" s="1"/>
  <c r="L41" i="35"/>
  <c r="L85" i="35" s="1"/>
  <c r="J48" i="35"/>
  <c r="J92" i="35" s="1"/>
  <c r="F50" i="35"/>
  <c r="F94" i="35" s="1"/>
  <c r="T66" i="35"/>
  <c r="T110" i="35" s="1"/>
  <c r="S70" i="35"/>
  <c r="S114" i="35" s="1"/>
  <c r="L40" i="36"/>
  <c r="L54" i="36" s="1"/>
  <c r="P37" i="35"/>
  <c r="P81" i="35" s="1"/>
  <c r="P66" i="35"/>
  <c r="P110" i="35" s="1"/>
  <c r="O12" i="35"/>
  <c r="R19" i="35"/>
  <c r="R63" i="35" s="1"/>
  <c r="R107" i="35" s="1"/>
  <c r="C24" i="35"/>
  <c r="C68" i="35" s="1"/>
  <c r="C112" i="35" s="1"/>
  <c r="I25" i="35"/>
  <c r="M40" i="36"/>
  <c r="M54" i="36" s="1"/>
  <c r="E45" i="36"/>
  <c r="E59" i="36" s="1"/>
  <c r="H62" i="35"/>
  <c r="H106" i="35" s="1"/>
  <c r="H48" i="35"/>
  <c r="H92" i="35" s="1"/>
  <c r="H33" i="35"/>
  <c r="I34" i="35"/>
  <c r="I78" i="35" s="1"/>
  <c r="I63" i="35"/>
  <c r="I107" i="35" s="1"/>
  <c r="P12" i="35"/>
  <c r="H54" i="35"/>
  <c r="H98" i="35" s="1"/>
  <c r="K49" i="35"/>
  <c r="K93" i="35" s="1"/>
  <c r="K63" i="35"/>
  <c r="K107" i="35" s="1"/>
  <c r="K34" i="35"/>
  <c r="K78" i="35" s="1"/>
  <c r="M55" i="35"/>
  <c r="M99" i="35" s="1"/>
  <c r="M69" i="35"/>
  <c r="M113" i="35" s="1"/>
  <c r="R70" i="35"/>
  <c r="R114" i="35" s="1"/>
  <c r="R56" i="35"/>
  <c r="R100" i="35" s="1"/>
  <c r="R41" i="35"/>
  <c r="R85" i="35" s="1"/>
  <c r="K33" i="35"/>
  <c r="K13" i="35"/>
  <c r="K14" i="35" s="1"/>
  <c r="N55" i="35"/>
  <c r="N99" i="35" s="1"/>
  <c r="N69" i="35"/>
  <c r="N113" i="35" s="1"/>
  <c r="D18" i="35"/>
  <c r="D27" i="35" s="1"/>
  <c r="D28" i="35" s="1"/>
  <c r="D4" i="35"/>
  <c r="T52" i="35"/>
  <c r="T96" i="35" s="1"/>
  <c r="R65" i="35"/>
  <c r="R109" i="35" s="1"/>
  <c r="H41" i="35"/>
  <c r="H85" i="35" s="1"/>
  <c r="E18" i="35"/>
  <c r="E4" i="35"/>
  <c r="U4" i="35"/>
  <c r="U18" i="35"/>
  <c r="O5" i="35"/>
  <c r="S64" i="35"/>
  <c r="S108" i="35" s="1"/>
  <c r="S50" i="35"/>
  <c r="S94" i="35" s="1"/>
  <c r="S35" i="35"/>
  <c r="S79" i="35" s="1"/>
  <c r="E53" i="35"/>
  <c r="E97" i="35" s="1"/>
  <c r="N10" i="35"/>
  <c r="N20" i="35"/>
  <c r="N35" i="35" s="1"/>
  <c r="N79" i="35" s="1"/>
  <c r="E39" i="35"/>
  <c r="E83" i="35" s="1"/>
  <c r="K56" i="35"/>
  <c r="K100" i="35" s="1"/>
  <c r="K70" i="35"/>
  <c r="K114" i="35" s="1"/>
  <c r="T21" i="35"/>
  <c r="T7" i="35"/>
  <c r="P33" i="35"/>
  <c r="P48" i="35"/>
  <c r="P92" i="35" s="1"/>
  <c r="S5" i="35"/>
  <c r="F67" i="35"/>
  <c r="F111" i="35" s="1"/>
  <c r="I13" i="35"/>
  <c r="I14" i="35" s="1"/>
  <c r="J67" i="35"/>
  <c r="J111" i="35" s="1"/>
  <c r="J53" i="35"/>
  <c r="J97" i="35" s="1"/>
  <c r="J38" i="35"/>
  <c r="J82" i="35" s="1"/>
  <c r="S69" i="35"/>
  <c r="S113" i="35" s="1"/>
  <c r="S40" i="35"/>
  <c r="S84" i="35" s="1"/>
  <c r="R34" i="35"/>
  <c r="R78" i="35" s="1"/>
  <c r="N49" i="35"/>
  <c r="N93" i="35" s="1"/>
  <c r="U63" i="35"/>
  <c r="U107" i="35" s="1"/>
  <c r="U49" i="35"/>
  <c r="U93" i="35" s="1"/>
  <c r="G8" i="35"/>
  <c r="K9" i="35"/>
  <c r="Q10" i="35"/>
  <c r="T69" i="35"/>
  <c r="T113" i="35" s="1"/>
  <c r="T40" i="35"/>
  <c r="T84" i="35" s="1"/>
  <c r="T55" i="35"/>
  <c r="T99" i="35" s="1"/>
  <c r="H26" i="35"/>
  <c r="I68" i="35"/>
  <c r="I112" i="35" s="1"/>
  <c r="H70" i="35"/>
  <c r="H114" i="35" s="1"/>
  <c r="O53" i="35"/>
  <c r="O97" i="35" s="1"/>
  <c r="O38" i="35"/>
  <c r="O82" i="35" s="1"/>
  <c r="G25" i="35"/>
  <c r="G11" i="35"/>
  <c r="C5" i="35"/>
  <c r="L53" i="35"/>
  <c r="L97" i="35" s="1"/>
  <c r="L67" i="35"/>
  <c r="L111" i="35" s="1"/>
  <c r="U55" i="35"/>
  <c r="U99" i="35" s="1"/>
  <c r="U69" i="35"/>
  <c r="U113" i="35" s="1"/>
  <c r="U40" i="35"/>
  <c r="U84" i="35" s="1"/>
  <c r="F18" i="35"/>
  <c r="I26" i="35"/>
  <c r="I70" i="35" s="1"/>
  <c r="I114" i="35" s="1"/>
  <c r="I39" i="35"/>
  <c r="I83" i="35" s="1"/>
  <c r="S10" i="35"/>
  <c r="M68" i="35"/>
  <c r="M112" i="35" s="1"/>
  <c r="J52" i="35"/>
  <c r="J96" i="35" s="1"/>
  <c r="T39" i="35"/>
  <c r="T83" i="35" s="1"/>
  <c r="J33" i="35"/>
  <c r="Q51" i="35"/>
  <c r="Q95" i="35" s="1"/>
  <c r="S55" i="35"/>
  <c r="S99" i="35" s="1"/>
  <c r="D69" i="35"/>
  <c r="D113" i="35" s="1"/>
  <c r="K66" i="35"/>
  <c r="K110" i="35" s="1"/>
  <c r="F40" i="36"/>
  <c r="F54" i="36" s="1"/>
  <c r="T62" i="35"/>
  <c r="T106" i="35" s="1"/>
  <c r="I51" i="35"/>
  <c r="I95" i="35" s="1"/>
  <c r="R9" i="35"/>
  <c r="Q19" i="35"/>
  <c r="Q63" i="35" s="1"/>
  <c r="Q107" i="35" s="1"/>
  <c r="F25" i="35"/>
  <c r="T68" i="35"/>
  <c r="T112" i="35" s="1"/>
  <c r="H6" i="35"/>
  <c r="R36" i="35"/>
  <c r="R80" i="35" s="1"/>
  <c r="D40" i="35"/>
  <c r="D84" i="35" s="1"/>
  <c r="K48" i="35"/>
  <c r="K92" i="35" s="1"/>
  <c r="U66" i="35"/>
  <c r="U110" i="35" s="1"/>
  <c r="F68" i="35"/>
  <c r="F112" i="35" s="1"/>
  <c r="K40" i="35"/>
  <c r="K84" i="35" s="1"/>
  <c r="K69" i="35"/>
  <c r="K113" i="35" s="1"/>
  <c r="D24" i="35"/>
  <c r="D68" i="35" s="1"/>
  <c r="D112" i="35" s="1"/>
  <c r="T33" i="35"/>
  <c r="I35" i="35"/>
  <c r="I79" i="35" s="1"/>
  <c r="S36" i="35"/>
  <c r="S80" i="35" s="1"/>
  <c r="L38" i="35"/>
  <c r="L82" i="35" s="1"/>
  <c r="N52" i="35"/>
  <c r="N96" i="35" s="1"/>
  <c r="H56" i="35"/>
  <c r="H100" i="35" s="1"/>
  <c r="I65" i="35"/>
  <c r="I109" i="35" s="1"/>
  <c r="F69" i="35"/>
  <c r="F113" i="35" s="1"/>
  <c r="K24" i="35"/>
  <c r="K10" i="35"/>
  <c r="I62" i="35"/>
  <c r="I106" i="35" s="1"/>
  <c r="I48" i="35"/>
  <c r="I92" i="35" s="1"/>
  <c r="J5" i="35"/>
  <c r="L69" i="35"/>
  <c r="L113" i="35" s="1"/>
  <c r="L55" i="35"/>
  <c r="L99" i="35" s="1"/>
  <c r="Q12" i="35"/>
  <c r="K35" i="35"/>
  <c r="K79" i="35" s="1"/>
  <c r="M38" i="35"/>
  <c r="M82" i="35" s="1"/>
  <c r="F40" i="35"/>
  <c r="F84" i="35" s="1"/>
  <c r="I56" i="35"/>
  <c r="I100" i="35" s="1"/>
  <c r="N63" i="35"/>
  <c r="N107" i="35" s="1"/>
  <c r="E67" i="35"/>
  <c r="E111" i="35" s="1"/>
  <c r="U68" i="35"/>
  <c r="U112" i="35" s="1"/>
  <c r="I52" i="35"/>
  <c r="I96" i="35" s="1"/>
  <c r="G67" i="35"/>
  <c r="G111" i="35" s="1"/>
  <c r="L63" i="35"/>
  <c r="L107" i="35" s="1"/>
  <c r="L49" i="35"/>
  <c r="L93" i="35" s="1"/>
  <c r="C69" i="35"/>
  <c r="C113" i="35" s="1"/>
  <c r="L34" i="35"/>
  <c r="H67" i="35"/>
  <c r="H111" i="35" s="1"/>
  <c r="H53" i="35"/>
  <c r="H97" i="35" s="1"/>
  <c r="M4" i="35"/>
  <c r="M34" i="35"/>
  <c r="M78" i="35" s="1"/>
  <c r="M63" i="35"/>
  <c r="M107" i="35" s="1"/>
  <c r="M49" i="35"/>
  <c r="M93" i="35" s="1"/>
  <c r="P64" i="35"/>
  <c r="P108" i="35" s="1"/>
  <c r="P35" i="35"/>
  <c r="P79" i="35" s="1"/>
  <c r="I22" i="35"/>
  <c r="I67" i="35"/>
  <c r="I111" i="35" s="1"/>
  <c r="I53" i="35"/>
  <c r="I97" i="35" s="1"/>
  <c r="N23" i="35"/>
  <c r="N9" i="35"/>
  <c r="Q22" i="35"/>
  <c r="Q8" i="35"/>
  <c r="J45" i="36"/>
  <c r="J59" i="36" s="1"/>
  <c r="R52" i="35"/>
  <c r="R96" i="35" s="1"/>
  <c r="R42" i="34"/>
  <c r="R28" i="34"/>
  <c r="R43" i="34" s="1"/>
  <c r="R51" i="34" s="1"/>
  <c r="S27" i="34"/>
  <c r="O58" i="34"/>
  <c r="O66" i="34"/>
  <c r="O49" i="34"/>
  <c r="O74" i="34"/>
  <c r="O91" i="34"/>
  <c r="O83" i="34"/>
  <c r="F28" i="34"/>
  <c r="F43" i="34" s="1"/>
  <c r="F51" i="34" s="1"/>
  <c r="F42" i="34"/>
  <c r="L50" i="34"/>
  <c r="I44" i="34"/>
  <c r="P42" i="34"/>
  <c r="P28" i="34"/>
  <c r="P43" i="34" s="1"/>
  <c r="P51" i="34" s="1"/>
  <c r="P41" i="34"/>
  <c r="M45" i="34"/>
  <c r="N44" i="34"/>
  <c r="N50" i="34"/>
  <c r="O45" i="34"/>
  <c r="O46" i="34" s="1"/>
  <c r="K50" i="34"/>
  <c r="O84" i="34"/>
  <c r="O75" i="34"/>
  <c r="O100" i="34"/>
  <c r="O59" i="34"/>
  <c r="O92" i="34"/>
  <c r="M99" i="34"/>
  <c r="M58" i="34"/>
  <c r="M66" i="34"/>
  <c r="M83" i="34"/>
  <c r="M91" i="34"/>
  <c r="M49" i="34"/>
  <c r="Q42" i="34"/>
  <c r="Q28" i="34"/>
  <c r="Q43" i="34" s="1"/>
  <c r="Q51" i="34" s="1"/>
  <c r="K68" i="34"/>
  <c r="K76" i="34"/>
  <c r="K93" i="34"/>
  <c r="K85" i="34"/>
  <c r="K53" i="34"/>
  <c r="M44" i="34"/>
  <c r="M50" i="34"/>
  <c r="L45" i="34"/>
  <c r="L28" i="34"/>
  <c r="I50" i="34"/>
  <c r="K28" i="34"/>
  <c r="K43" i="34" s="1"/>
  <c r="K51" i="34" s="1"/>
  <c r="N45" i="34"/>
  <c r="O67" i="34"/>
  <c r="P85" i="34"/>
  <c r="P93" i="34"/>
  <c r="P68" i="34"/>
  <c r="P60" i="34"/>
  <c r="P101" i="34"/>
  <c r="J41" i="34"/>
  <c r="Q85" i="34"/>
  <c r="Q101" i="34"/>
  <c r="Q93" i="34"/>
  <c r="Q68" i="34"/>
  <c r="Q60" i="34"/>
  <c r="Q76" i="34"/>
  <c r="P53" i="34"/>
  <c r="J50" i="34"/>
  <c r="K41" i="34"/>
  <c r="E44" i="34"/>
  <c r="R101" i="34"/>
  <c r="R85" i="34"/>
  <c r="R93" i="34"/>
  <c r="R60" i="34"/>
  <c r="R76" i="34"/>
  <c r="M74" i="34"/>
  <c r="N99" i="34"/>
  <c r="N58" i="34"/>
  <c r="N66" i="34"/>
  <c r="N49" i="34"/>
  <c r="N91" i="34"/>
  <c r="N83" i="34"/>
  <c r="N74" i="34"/>
  <c r="C42" i="34"/>
  <c r="C41" i="34"/>
  <c r="C85" i="34"/>
  <c r="C93" i="34"/>
  <c r="C101" i="34"/>
  <c r="C53" i="34"/>
  <c r="G28" i="34"/>
  <c r="G43" i="34" s="1"/>
  <c r="G45" i="34"/>
  <c r="D93" i="34"/>
  <c r="D53" i="34"/>
  <c r="D101" i="34"/>
  <c r="D60" i="34"/>
  <c r="E74" i="34"/>
  <c r="E49" i="34"/>
  <c r="E91" i="34"/>
  <c r="E46" i="34"/>
  <c r="E83" i="34"/>
  <c r="D42" i="34"/>
  <c r="D28" i="34"/>
  <c r="D43" i="34" s="1"/>
  <c r="D51" i="34" s="1"/>
  <c r="H28" i="34"/>
  <c r="H43" i="34" s="1"/>
  <c r="H51" i="34" s="1"/>
  <c r="H45" i="34"/>
  <c r="E58" i="34"/>
  <c r="I28" i="34"/>
  <c r="I43" i="34" s="1"/>
  <c r="I51" i="34" s="1"/>
  <c r="I45" i="34"/>
  <c r="H27" i="34"/>
  <c r="J28" i="34"/>
  <c r="J43" i="34" s="1"/>
  <c r="J51" i="34" s="1"/>
  <c r="J45" i="34"/>
  <c r="E99" i="34"/>
  <c r="E53" i="34"/>
  <c r="F60" i="34"/>
  <c r="S25" i="34"/>
  <c r="F53" i="34"/>
  <c r="E101" i="34"/>
  <c r="F101" i="34"/>
  <c r="E68" i="34"/>
  <c r="Y80" i="30"/>
  <c r="Y109" i="30"/>
  <c r="Y51" i="30"/>
  <c r="K65" i="32"/>
  <c r="K122" i="32"/>
  <c r="K36" i="32"/>
  <c r="K93" i="32"/>
  <c r="J102" i="30"/>
  <c r="J73" i="30"/>
  <c r="L23" i="28"/>
  <c r="J22" i="33"/>
  <c r="J22" i="30"/>
  <c r="J22" i="32"/>
  <c r="E36" i="31"/>
  <c r="Q6" i="33"/>
  <c r="Q6" i="32"/>
  <c r="Q6" i="30"/>
  <c r="K107" i="33"/>
  <c r="K51" i="33"/>
  <c r="K136" i="33"/>
  <c r="K79" i="33"/>
  <c r="K22" i="31"/>
  <c r="D16" i="32"/>
  <c r="D16" i="33"/>
  <c r="D16" i="30"/>
  <c r="I102" i="30"/>
  <c r="I73" i="30"/>
  <c r="N12" i="32"/>
  <c r="N12" i="33"/>
  <c r="Z8" i="32"/>
  <c r="AH9" i="28"/>
  <c r="Z8" i="30"/>
  <c r="I68" i="33"/>
  <c r="I40" i="33"/>
  <c r="I125" i="33"/>
  <c r="I96" i="33"/>
  <c r="F36" i="31"/>
  <c r="F9" i="30"/>
  <c r="F9" i="33"/>
  <c r="F9" i="32"/>
  <c r="Z22" i="32"/>
  <c r="Z22" i="33"/>
  <c r="AH23" i="28"/>
  <c r="L22" i="33"/>
  <c r="L22" i="32"/>
  <c r="N15" i="32"/>
  <c r="N15" i="33"/>
  <c r="N15" i="30"/>
  <c r="AH16" i="28"/>
  <c r="AH17" i="28"/>
  <c r="AH18" i="28" s="1"/>
  <c r="P102" i="31"/>
  <c r="I44" i="30"/>
  <c r="N122" i="33"/>
  <c r="N65" i="33"/>
  <c r="N37" i="33"/>
  <c r="Q136" i="33"/>
  <c r="Q109" i="31" s="1"/>
  <c r="Q51" i="33"/>
  <c r="Q50" i="31" s="1"/>
  <c r="Q107" i="33"/>
  <c r="Q81" i="31" s="1"/>
  <c r="Q79" i="33"/>
  <c r="N93" i="33"/>
  <c r="F138" i="32"/>
  <c r="F109" i="32"/>
  <c r="F52" i="32"/>
  <c r="F81" i="32"/>
  <c r="V10" i="33"/>
  <c r="V10" i="32"/>
  <c r="V10" i="30"/>
  <c r="E68" i="30"/>
  <c r="E97" i="30"/>
  <c r="E39" i="30"/>
  <c r="Y65" i="33"/>
  <c r="Y93" i="33"/>
  <c r="Y122" i="33"/>
  <c r="Y37" i="33"/>
  <c r="K7" i="33"/>
  <c r="K7" i="30"/>
  <c r="K125" i="32"/>
  <c r="K68" i="32"/>
  <c r="K39" i="32"/>
  <c r="K96" i="32"/>
  <c r="Y22" i="33"/>
  <c r="Y22" i="32"/>
  <c r="AE23" i="28"/>
  <c r="D9" i="33"/>
  <c r="D9" i="30"/>
  <c r="D9" i="32"/>
  <c r="E9" i="33"/>
  <c r="E9" i="32"/>
  <c r="E9" i="30"/>
  <c r="G6" i="33"/>
  <c r="G6" i="30"/>
  <c r="G6" i="32"/>
  <c r="K69" i="32"/>
  <c r="K97" i="32"/>
  <c r="K126" i="32"/>
  <c r="K40" i="32"/>
  <c r="F16" i="32"/>
  <c r="F16" i="30"/>
  <c r="F16" i="33"/>
  <c r="I93" i="30"/>
  <c r="I35" i="30"/>
  <c r="I64" i="30"/>
  <c r="Q10" i="28"/>
  <c r="Q6" i="26"/>
  <c r="L64" i="30"/>
  <c r="L35" i="30"/>
  <c r="L93" i="30"/>
  <c r="W6" i="26"/>
  <c r="W8" i="26"/>
  <c r="X8" i="25"/>
  <c r="W10" i="28"/>
  <c r="L22" i="30"/>
  <c r="L16" i="28"/>
  <c r="L17" i="28"/>
  <c r="AF16" i="28"/>
  <c r="AF17" i="28" s="1"/>
  <c r="AF18" i="28" s="1"/>
  <c r="AF19" i="28" s="1"/>
  <c r="AF20" i="28" s="1"/>
  <c r="AF21" i="28" s="1"/>
  <c r="M16" i="28"/>
  <c r="M17" i="28"/>
  <c r="V80" i="30"/>
  <c r="V109" i="30"/>
  <c r="Z122" i="32"/>
  <c r="Z65" i="32"/>
  <c r="Z36" i="32"/>
  <c r="Z93" i="32"/>
  <c r="J44" i="30"/>
  <c r="O16" i="28"/>
  <c r="O17" i="28" s="1"/>
  <c r="O18" i="28" s="1"/>
  <c r="O19" i="28" s="1"/>
  <c r="O20" i="28" s="1"/>
  <c r="O21" i="28" s="1"/>
  <c r="U10" i="33"/>
  <c r="U10" i="32"/>
  <c r="U10" i="30"/>
  <c r="D68" i="30"/>
  <c r="D39" i="30"/>
  <c r="D97" i="30"/>
  <c r="F68" i="30"/>
  <c r="F97" i="30"/>
  <c r="F39" i="30"/>
  <c r="E125" i="32"/>
  <c r="E68" i="32"/>
  <c r="E39" i="32"/>
  <c r="H10" i="32"/>
  <c r="E96" i="32"/>
  <c r="E69" i="31" s="1"/>
  <c r="Z8" i="33"/>
  <c r="I93" i="31"/>
  <c r="Q23" i="33"/>
  <c r="Q23" i="32"/>
  <c r="W24" i="28"/>
  <c r="Q23" i="30"/>
  <c r="D23" i="33"/>
  <c r="D23" i="30"/>
  <c r="D23" i="32"/>
  <c r="D24" i="28"/>
  <c r="O15" i="32"/>
  <c r="O15" i="33"/>
  <c r="O15" i="30"/>
  <c r="N12" i="30"/>
  <c r="U109" i="30"/>
  <c r="U80" i="30"/>
  <c r="E23" i="33"/>
  <c r="E23" i="30"/>
  <c r="E23" i="32"/>
  <c r="E24" i="28"/>
  <c r="U51" i="30"/>
  <c r="P136" i="33"/>
  <c r="P51" i="33"/>
  <c r="P22" i="31"/>
  <c r="P107" i="33"/>
  <c r="P81" i="31" s="1"/>
  <c r="P79" i="33"/>
  <c r="N16" i="28"/>
  <c r="N17" i="28"/>
  <c r="N18" i="28" s="1"/>
  <c r="N19" i="28" s="1"/>
  <c r="N20" i="28" s="1"/>
  <c r="N21" i="28" s="1"/>
  <c r="Z11" i="28"/>
  <c r="Z12" i="28"/>
  <c r="Z13" i="28"/>
  <c r="Z22" i="30"/>
  <c r="G10" i="33"/>
  <c r="G10" i="32"/>
  <c r="G10" i="30"/>
  <c r="U23" i="32"/>
  <c r="U23" i="33"/>
  <c r="U23" i="30"/>
  <c r="I40" i="30"/>
  <c r="W97" i="30"/>
  <c r="W39" i="30"/>
  <c r="D35" i="32"/>
  <c r="D121" i="32"/>
  <c r="D64" i="32"/>
  <c r="AB12" i="28"/>
  <c r="AB13" i="28"/>
  <c r="AB11" i="28"/>
  <c r="X39" i="30"/>
  <c r="X97" i="30"/>
  <c r="J72" i="33"/>
  <c r="J100" i="33"/>
  <c r="J74" i="31" s="1"/>
  <c r="J44" i="33"/>
  <c r="J43" i="31" s="1"/>
  <c r="J15" i="31"/>
  <c r="J129" i="33"/>
  <c r="J102" i="31" s="1"/>
  <c r="Q22" i="28"/>
  <c r="S16" i="28"/>
  <c r="S17" i="28"/>
  <c r="P23" i="33"/>
  <c r="P23" i="32"/>
  <c r="T24" i="28"/>
  <c r="P23" i="30"/>
  <c r="F24" i="28"/>
  <c r="I11" i="32"/>
  <c r="I11" i="28"/>
  <c r="H6" i="32"/>
  <c r="H15" i="32"/>
  <c r="D15" i="31"/>
  <c r="D130" i="32"/>
  <c r="D102" i="31" s="1"/>
  <c r="D101" i="32"/>
  <c r="D74" i="31" s="1"/>
  <c r="D44" i="32"/>
  <c r="D43" i="31" s="1"/>
  <c r="D65" i="31"/>
  <c r="I94" i="30"/>
  <c r="I65" i="30"/>
  <c r="I36" i="30"/>
  <c r="I121" i="32"/>
  <c r="M6" i="32"/>
  <c r="I64" i="32"/>
  <c r="I92" i="32"/>
  <c r="I35" i="32"/>
  <c r="J92" i="32"/>
  <c r="J121" i="32"/>
  <c r="J93" i="31" s="1"/>
  <c r="J64" i="32"/>
  <c r="J35" i="32"/>
  <c r="P7" i="28"/>
  <c r="P8" i="28"/>
  <c r="AA11" i="28"/>
  <c r="P16" i="28"/>
  <c r="Q16" i="32"/>
  <c r="Q16" i="30"/>
  <c r="W17" i="28"/>
  <c r="Q16" i="33"/>
  <c r="F93" i="33"/>
  <c r="F67" i="31" s="1"/>
  <c r="F122" i="33"/>
  <c r="F95" i="31" s="1"/>
  <c r="F65" i="33"/>
  <c r="F8" i="31"/>
  <c r="J11" i="33"/>
  <c r="J11" i="30"/>
  <c r="F94" i="32"/>
  <c r="F66" i="32"/>
  <c r="F123" i="32"/>
  <c r="F37" i="32"/>
  <c r="AC11" i="28"/>
  <c r="AC24" i="28"/>
  <c r="W23" i="33"/>
  <c r="W23" i="32"/>
  <c r="I8" i="30"/>
  <c r="I8" i="33"/>
  <c r="I8" i="32"/>
  <c r="Y68" i="30"/>
  <c r="Y97" i="30"/>
  <c r="Y39" i="30"/>
  <c r="I131" i="32"/>
  <c r="I102" i="32"/>
  <c r="I45" i="32"/>
  <c r="I74" i="32"/>
  <c r="K100" i="33"/>
  <c r="K74" i="31" s="1"/>
  <c r="K72" i="33"/>
  <c r="K44" i="33"/>
  <c r="K43" i="31" s="1"/>
  <c r="K15" i="31"/>
  <c r="K129" i="33"/>
  <c r="K102" i="31" s="1"/>
  <c r="AD11" i="28"/>
  <c r="I98" i="30"/>
  <c r="J11" i="32"/>
  <c r="N11" i="33"/>
  <c r="N11" i="32"/>
  <c r="N11" i="30"/>
  <c r="D98" i="30"/>
  <c r="D69" i="30"/>
  <c r="I7" i="28"/>
  <c r="O11" i="33"/>
  <c r="O11" i="32"/>
  <c r="O11" i="30"/>
  <c r="V22" i="33"/>
  <c r="AB23" i="28"/>
  <c r="V22" i="32"/>
  <c r="AA24" i="28"/>
  <c r="F35" i="30"/>
  <c r="F93" i="30"/>
  <c r="D40" i="30"/>
  <c r="K92" i="32"/>
  <c r="K121" i="32"/>
  <c r="K64" i="32"/>
  <c r="K35" i="32"/>
  <c r="I65" i="31"/>
  <c r="Z121" i="33"/>
  <c r="Z94" i="31" s="1"/>
  <c r="Z92" i="33"/>
  <c r="Z66" i="31" s="1"/>
  <c r="Z7" i="31"/>
  <c r="V16" i="32"/>
  <c r="V16" i="33"/>
  <c r="V16" i="30"/>
  <c r="F23" i="33"/>
  <c r="F23" i="30"/>
  <c r="Y16" i="33"/>
  <c r="Y16" i="30"/>
  <c r="AE17" i="28"/>
  <c r="Y16" i="32"/>
  <c r="E66" i="32"/>
  <c r="E123" i="32"/>
  <c r="E8" i="31"/>
  <c r="E37" i="32"/>
  <c r="I72" i="33"/>
  <c r="I129" i="33"/>
  <c r="I102" i="31" s="1"/>
  <c r="I100" i="33"/>
  <c r="I74" i="31" s="1"/>
  <c r="I44" i="33"/>
  <c r="I43" i="31" s="1"/>
  <c r="I15" i="31"/>
  <c r="R16" i="28"/>
  <c r="R17" i="28"/>
  <c r="E92" i="32"/>
  <c r="E35" i="32"/>
  <c r="E6" i="31"/>
  <c r="E121" i="32"/>
  <c r="E64" i="32"/>
  <c r="P38" i="31"/>
  <c r="K11" i="33"/>
  <c r="K11" i="30"/>
  <c r="W23" i="30"/>
  <c r="P7" i="33"/>
  <c r="P7" i="30"/>
  <c r="P7" i="32"/>
  <c r="T8" i="28"/>
  <c r="I17" i="33"/>
  <c r="I17" i="32"/>
  <c r="I17" i="30"/>
  <c r="K18" i="28"/>
  <c r="E65" i="31"/>
  <c r="J8" i="25"/>
  <c r="L10" i="33"/>
  <c r="L10" i="30"/>
  <c r="L10" i="32"/>
  <c r="T7" i="33"/>
  <c r="T7" i="30"/>
  <c r="T7" i="32"/>
  <c r="F6" i="32"/>
  <c r="F6" i="33"/>
  <c r="I7" i="33"/>
  <c r="I7" i="32"/>
  <c r="T10" i="33"/>
  <c r="T10" i="30"/>
  <c r="T10" i="32"/>
  <c r="Z15" i="32"/>
  <c r="Z15" i="33"/>
  <c r="Z15" i="30"/>
  <c r="AD25" i="28"/>
  <c r="X24" i="33"/>
  <c r="X24" i="30"/>
  <c r="H6" i="30"/>
  <c r="X24" i="32"/>
  <c r="D92" i="33"/>
  <c r="D64" i="33"/>
  <c r="D121" i="33"/>
  <c r="D7" i="31"/>
  <c r="D36" i="33"/>
  <c r="D35" i="31" s="1"/>
  <c r="O136" i="33"/>
  <c r="O79" i="33"/>
  <c r="O22" i="31"/>
  <c r="O107" i="33"/>
  <c r="O51" i="33"/>
  <c r="Z36" i="33"/>
  <c r="Z35" i="31" s="1"/>
  <c r="D50" i="31"/>
  <c r="J65" i="31"/>
  <c r="E64" i="33"/>
  <c r="E121" i="33"/>
  <c r="E94" i="31" s="1"/>
  <c r="E92" i="33"/>
  <c r="E66" i="31" s="1"/>
  <c r="I23" i="33"/>
  <c r="I23" i="30"/>
  <c r="I23" i="32"/>
  <c r="E130" i="32"/>
  <c r="E101" i="32"/>
  <c r="E44" i="32"/>
  <c r="K12" i="28"/>
  <c r="T16" i="28"/>
  <c r="I10" i="32"/>
  <c r="I10" i="33"/>
  <c r="U16" i="28"/>
  <c r="D97" i="33"/>
  <c r="D69" i="33"/>
  <c r="D12" i="31"/>
  <c r="D126" i="33"/>
  <c r="D99" i="31" s="1"/>
  <c r="I16" i="31"/>
  <c r="I101" i="33"/>
  <c r="I75" i="31" s="1"/>
  <c r="P74" i="31"/>
  <c r="I45" i="30"/>
  <c r="I103" i="30"/>
  <c r="I101" i="32"/>
  <c r="I130" i="32"/>
  <c r="I44" i="32"/>
  <c r="I73" i="32"/>
  <c r="AB7" i="28"/>
  <c r="AB8" i="28"/>
  <c r="D17" i="28"/>
  <c r="X15" i="28"/>
  <c r="J44" i="32"/>
  <c r="J130" i="32"/>
  <c r="J73" i="32"/>
  <c r="D69" i="31"/>
  <c r="AF8" i="26"/>
  <c r="AF15" i="28"/>
  <c r="AF8" i="27"/>
  <c r="AF18" i="27" s="1"/>
  <c r="AF23" i="28" s="1"/>
  <c r="AF24" i="28" s="1"/>
  <c r="AF25" i="28" s="1"/>
  <c r="AF26" i="28" s="1"/>
  <c r="K9" i="28"/>
  <c r="Y63" i="33"/>
  <c r="Y6" i="31"/>
  <c r="I130" i="33"/>
  <c r="D109" i="31"/>
  <c r="L7" i="28"/>
  <c r="O9" i="33"/>
  <c r="O9" i="32"/>
  <c r="W10" i="33"/>
  <c r="W10" i="32"/>
  <c r="N64" i="30"/>
  <c r="R6" i="30"/>
  <c r="L92" i="32"/>
  <c r="L35" i="32"/>
  <c r="F96" i="32"/>
  <c r="F125" i="32"/>
  <c r="F10" i="31"/>
  <c r="F68" i="32"/>
  <c r="E73" i="32"/>
  <c r="F121" i="33"/>
  <c r="F92" i="33"/>
  <c r="F66" i="31" s="1"/>
  <c r="H8" i="28"/>
  <c r="H9" i="28" s="1"/>
  <c r="Z8" i="28"/>
  <c r="L12" i="28"/>
  <c r="J10" i="32"/>
  <c r="J10" i="30"/>
  <c r="J10" i="33"/>
  <c r="N22" i="33"/>
  <c r="N22" i="32"/>
  <c r="N22" i="30"/>
  <c r="M24" i="28"/>
  <c r="K23" i="33"/>
  <c r="K23" i="30"/>
  <c r="K23" i="32"/>
  <c r="O64" i="30"/>
  <c r="O93" i="30"/>
  <c r="F130" i="32"/>
  <c r="F73" i="32"/>
  <c r="F44" i="32"/>
  <c r="X23" i="32"/>
  <c r="M12" i="28"/>
  <c r="AH11" i="28"/>
  <c r="AH12" i="28"/>
  <c r="K10" i="30"/>
  <c r="K10" i="33"/>
  <c r="Q15" i="33"/>
  <c r="Q15" i="30"/>
  <c r="Q15" i="32"/>
  <c r="O22" i="32"/>
  <c r="O22" i="30"/>
  <c r="Y65" i="30"/>
  <c r="Y94" i="30"/>
  <c r="I10" i="30"/>
  <c r="U103" i="30"/>
  <c r="U74" i="30"/>
  <c r="D108" i="32"/>
  <c r="D51" i="32"/>
  <c r="I73" i="33"/>
  <c r="N12" i="28"/>
  <c r="N13" i="28" s="1"/>
  <c r="N14" i="28" s="1"/>
  <c r="N8" i="32"/>
  <c r="N8" i="30"/>
  <c r="R9" i="28"/>
  <c r="E15" i="33"/>
  <c r="E15" i="30"/>
  <c r="P137" i="32"/>
  <c r="P80" i="32"/>
  <c r="K24" i="28"/>
  <c r="Z65" i="30"/>
  <c r="Z94" i="30"/>
  <c r="D71" i="30"/>
  <c r="D42" i="30"/>
  <c r="E108" i="32"/>
  <c r="E51" i="32"/>
  <c r="E50" i="31" s="1"/>
  <c r="O11" i="28"/>
  <c r="O12" i="28" s="1"/>
  <c r="O13" i="28"/>
  <c r="O14" i="28" s="1"/>
  <c r="J18" i="27"/>
  <c r="Y9" i="27"/>
  <c r="O8" i="32"/>
  <c r="O8" i="33"/>
  <c r="O8" i="30"/>
  <c r="D13" i="32"/>
  <c r="D13" i="33"/>
  <c r="D14" i="28"/>
  <c r="F44" i="30"/>
  <c r="F73" i="30"/>
  <c r="F102" i="30"/>
  <c r="R23" i="28"/>
  <c r="D122" i="32"/>
  <c r="D93" i="32"/>
  <c r="D65" i="32"/>
  <c r="D98" i="32"/>
  <c r="D70" i="32"/>
  <c r="D127" i="32"/>
  <c r="K44" i="32"/>
  <c r="K130" i="32"/>
  <c r="K73" i="32"/>
  <c r="P51" i="32"/>
  <c r="E137" i="32"/>
  <c r="D124" i="33"/>
  <c r="D97" i="31" s="1"/>
  <c r="D39" i="33"/>
  <c r="D38" i="31" s="1"/>
  <c r="AA7" i="28"/>
  <c r="U17" i="28"/>
  <c r="U18" i="28" s="1"/>
  <c r="U19" i="28" s="1"/>
  <c r="U20" i="28" s="1"/>
  <c r="U21" i="28" s="1"/>
  <c r="S23" i="28"/>
  <c r="P102" i="30"/>
  <c r="P44" i="30"/>
  <c r="P73" i="30"/>
  <c r="D51" i="30"/>
  <c r="Y93" i="30"/>
  <c r="F65" i="32"/>
  <c r="F122" i="32"/>
  <c r="F36" i="32"/>
  <c r="N96" i="32"/>
  <c r="N125" i="32"/>
  <c r="N39" i="32"/>
  <c r="K80" i="32"/>
  <c r="K51" i="32"/>
  <c r="K108" i="32"/>
  <c r="K137" i="32"/>
  <c r="F39" i="32"/>
  <c r="F38" i="31" s="1"/>
  <c r="L121" i="32"/>
  <c r="E124" i="33"/>
  <c r="E39" i="33"/>
  <c r="E10" i="31"/>
  <c r="I22" i="28"/>
  <c r="I10" i="26"/>
  <c r="M8" i="28"/>
  <c r="M9" i="28"/>
  <c r="R13" i="28"/>
  <c r="Z6" i="33"/>
  <c r="Z6" i="32"/>
  <c r="AC7" i="28"/>
  <c r="AE11" i="28"/>
  <c r="AE12" i="28" s="1"/>
  <c r="Q137" i="32"/>
  <c r="Q80" i="32"/>
  <c r="D65" i="30"/>
  <c r="D36" i="30"/>
  <c r="D94" i="30"/>
  <c r="D95" i="30"/>
  <c r="I51" i="30"/>
  <c r="N35" i="30"/>
  <c r="E51" i="30"/>
  <c r="Z93" i="30"/>
  <c r="E7" i="31"/>
  <c r="N68" i="32"/>
  <c r="H10" i="33"/>
  <c r="F15" i="33"/>
  <c r="T130" i="33"/>
  <c r="T73" i="33"/>
  <c r="T45" i="33"/>
  <c r="E36" i="33"/>
  <c r="E35" i="31" s="1"/>
  <c r="J12" i="25"/>
  <c r="N7" i="28"/>
  <c r="N8" i="28" s="1"/>
  <c r="N9" i="28" s="1"/>
  <c r="AF6" i="26"/>
  <c r="N6" i="33"/>
  <c r="N6" i="32"/>
  <c r="D8" i="33"/>
  <c r="D8" i="32"/>
  <c r="AD7" i="28"/>
  <c r="AD8" i="28" s="1"/>
  <c r="Y8" i="32"/>
  <c r="Y8" i="30"/>
  <c r="AE9" i="28"/>
  <c r="D41" i="30"/>
  <c r="D70" i="30"/>
  <c r="G15" i="32"/>
  <c r="G15" i="30"/>
  <c r="T16" i="32"/>
  <c r="T16" i="30"/>
  <c r="E65" i="30"/>
  <c r="E94" i="30"/>
  <c r="T81" i="30"/>
  <c r="O35" i="30"/>
  <c r="T52" i="30"/>
  <c r="D99" i="30"/>
  <c r="F7" i="31"/>
  <c r="X130" i="32"/>
  <c r="X101" i="32"/>
  <c r="T137" i="32"/>
  <c r="T51" i="32"/>
  <c r="T80" i="32"/>
  <c r="T22" i="31"/>
  <c r="D41" i="32"/>
  <c r="D40" i="31" s="1"/>
  <c r="F101" i="32"/>
  <c r="G15" i="33"/>
  <c r="X23" i="33"/>
  <c r="F36" i="33"/>
  <c r="F35" i="31" s="1"/>
  <c r="O6" i="33"/>
  <c r="O6" i="32"/>
  <c r="Y7" i="32"/>
  <c r="Y7" i="33"/>
  <c r="U16" i="32"/>
  <c r="U16" i="33"/>
  <c r="T24" i="32"/>
  <c r="Z25" i="28"/>
  <c r="T24" i="33"/>
  <c r="T24" i="30"/>
  <c r="F36" i="30"/>
  <c r="F65" i="30"/>
  <c r="F94" i="30"/>
  <c r="O9" i="30"/>
  <c r="K51" i="30"/>
  <c r="K109" i="30"/>
  <c r="K73" i="30"/>
  <c r="Z125" i="32"/>
  <c r="Z96" i="32"/>
  <c r="X44" i="32"/>
  <c r="I45" i="33"/>
  <c r="I44" i="31" s="1"/>
  <c r="F64" i="33"/>
  <c r="X10" i="26"/>
  <c r="S12" i="28"/>
  <c r="E16" i="28"/>
  <c r="T6" i="33"/>
  <c r="T6" i="32"/>
  <c r="P11" i="33"/>
  <c r="P11" i="30"/>
  <c r="P11" i="32"/>
  <c r="D107" i="33"/>
  <c r="D79" i="33"/>
  <c r="F37" i="30"/>
  <c r="M6" i="33"/>
  <c r="F69" i="31"/>
  <c r="T12" i="28"/>
  <c r="V100" i="33"/>
  <c r="V129" i="33"/>
  <c r="E79" i="33"/>
  <c r="E107" i="33"/>
  <c r="E136" i="33"/>
  <c r="V6" i="32"/>
  <c r="V6" i="33"/>
  <c r="N39" i="33"/>
  <c r="N67" i="33"/>
  <c r="N124" i="33"/>
  <c r="N97" i="31" s="1"/>
  <c r="N95" i="33"/>
  <c r="N69" i="31" s="1"/>
  <c r="Z68" i="30"/>
  <c r="Z97" i="30"/>
  <c r="W129" i="33"/>
  <c r="W15" i="31"/>
  <c r="F22" i="33"/>
  <c r="F22" i="32"/>
  <c r="F22" i="30"/>
  <c r="T81" i="32"/>
  <c r="T52" i="32"/>
  <c r="T6" i="30"/>
  <c r="V15" i="30"/>
  <c r="N65" i="30"/>
  <c r="J8" i="27"/>
  <c r="J15" i="28"/>
  <c r="V13" i="28"/>
  <c r="V14" i="28" s="1"/>
  <c r="H19" i="28"/>
  <c r="H20" i="28"/>
  <c r="H21" i="28" s="1"/>
  <c r="K6" i="30"/>
  <c r="K6" i="33"/>
  <c r="W6" i="33"/>
  <c r="W6" i="32"/>
  <c r="E65" i="33"/>
  <c r="E93" i="33"/>
  <c r="E67" i="31" s="1"/>
  <c r="E122" i="33"/>
  <c r="O39" i="33"/>
  <c r="O67" i="33"/>
  <c r="O124" i="33"/>
  <c r="O97" i="31" s="1"/>
  <c r="O95" i="33"/>
  <c r="O69" i="31" s="1"/>
  <c r="D11" i="33"/>
  <c r="D11" i="32"/>
  <c r="Z17" i="28"/>
  <c r="H15" i="30"/>
  <c r="W15" i="30"/>
  <c r="AA15" i="30" s="1"/>
  <c r="P22" i="30"/>
  <c r="P130" i="32"/>
  <c r="P101" i="32"/>
  <c r="P44" i="32"/>
  <c r="T138" i="32"/>
  <c r="P67" i="33"/>
  <c r="P124" i="33"/>
  <c r="P97" i="31" s="1"/>
  <c r="P95" i="33"/>
  <c r="P69" i="31" s="1"/>
  <c r="I35" i="33"/>
  <c r="I34" i="31" s="1"/>
  <c r="T74" i="31"/>
  <c r="T109" i="31"/>
  <c r="P8" i="26"/>
  <c r="P8" i="27"/>
  <c r="P18" i="27" s="1"/>
  <c r="P23" i="28" s="1"/>
  <c r="N7" i="32"/>
  <c r="N7" i="33"/>
  <c r="D68" i="32"/>
  <c r="D125" i="32"/>
  <c r="P39" i="32"/>
  <c r="P68" i="32"/>
  <c r="P96" i="32"/>
  <c r="E11" i="28"/>
  <c r="Y15" i="32"/>
  <c r="Y15" i="33"/>
  <c r="H17" i="28"/>
  <c r="H18" i="28" s="1"/>
  <c r="AA17" i="28"/>
  <c r="X22" i="28"/>
  <c r="X23" i="28" s="1"/>
  <c r="X24" i="28" s="1"/>
  <c r="X25" i="28" s="1"/>
  <c r="X26" i="28" s="1"/>
  <c r="V6" i="30"/>
  <c r="Y15" i="30"/>
  <c r="Q22" i="30"/>
  <c r="T44" i="30"/>
  <c r="N10" i="31"/>
  <c r="X6" i="33"/>
  <c r="T72" i="33"/>
  <c r="T15" i="31"/>
  <c r="J35" i="33"/>
  <c r="W100" i="33"/>
  <c r="Q10" i="25"/>
  <c r="AC16" i="28"/>
  <c r="O7" i="33"/>
  <c r="O7" i="32"/>
  <c r="F11" i="28"/>
  <c r="P15" i="28"/>
  <c r="AB17" i="28"/>
  <c r="W6" i="30"/>
  <c r="O10" i="31"/>
  <c r="D22" i="31"/>
  <c r="Y6" i="32"/>
  <c r="V15" i="32"/>
  <c r="O39" i="32"/>
  <c r="U100" i="33"/>
  <c r="U74" i="31" s="1"/>
  <c r="U72" i="33"/>
  <c r="U15" i="31"/>
  <c r="T23" i="33"/>
  <c r="I63" i="33"/>
  <c r="W18" i="28"/>
  <c r="H14" i="28"/>
  <c r="AD16" i="28"/>
  <c r="L91" i="33"/>
  <c r="L63" i="33"/>
  <c r="L120" i="33"/>
  <c r="L93" i="31" s="1"/>
  <c r="F124" i="33"/>
  <c r="F67" i="33"/>
  <c r="V16" i="28"/>
  <c r="V17" i="28" s="1"/>
  <c r="V18" i="28" s="1"/>
  <c r="V19" i="28" s="1"/>
  <c r="V20" i="28" s="1"/>
  <c r="V21" i="28" s="1"/>
  <c r="T79" i="33"/>
  <c r="T51" i="33"/>
  <c r="T50" i="31" s="1"/>
  <c r="T107" i="33"/>
  <c r="T81" i="31" s="1"/>
  <c r="X6" i="30"/>
  <c r="T22" i="30"/>
  <c r="P10" i="31"/>
  <c r="E22" i="31"/>
  <c r="Y125" i="32"/>
  <c r="Y97" i="31" s="1"/>
  <c r="Y96" i="32"/>
  <c r="Y69" i="31" s="1"/>
  <c r="W15" i="32"/>
  <c r="O125" i="32"/>
  <c r="Z10" i="33"/>
  <c r="X15" i="33"/>
  <c r="L35" i="33"/>
  <c r="I51" i="33"/>
  <c r="I50" i="31" s="1"/>
  <c r="F17" i="28"/>
  <c r="I8" i="27"/>
  <c r="I18" i="27" s="1"/>
  <c r="D120" i="33"/>
  <c r="D93" i="31" s="1"/>
  <c r="D35" i="33"/>
  <c r="D34" i="31" s="1"/>
  <c r="D63" i="33"/>
  <c r="D6" i="31"/>
  <c r="P6" i="33"/>
  <c r="P6" i="30"/>
  <c r="W79" i="33"/>
  <c r="W107" i="33"/>
  <c r="W51" i="33"/>
  <c r="W22" i="31"/>
  <c r="W22" i="30"/>
  <c r="X39" i="33"/>
  <c r="I79" i="33"/>
  <c r="I136" i="33"/>
  <c r="G18" i="28"/>
  <c r="G19" i="28" s="1"/>
  <c r="G20" i="28" s="1"/>
  <c r="G21" i="28" s="1"/>
  <c r="E35" i="33"/>
  <c r="E34" i="31" s="1"/>
  <c r="E120" i="33"/>
  <c r="E93" i="31" s="1"/>
  <c r="X22" i="33"/>
  <c r="X22" i="32"/>
  <c r="X22" i="30"/>
  <c r="X10" i="32"/>
  <c r="W22" i="32"/>
  <c r="Y38" i="31"/>
  <c r="U35" i="33"/>
  <c r="U120" i="33"/>
  <c r="P72" i="33"/>
  <c r="P44" i="33"/>
  <c r="P43" i="31" s="1"/>
  <c r="U79" i="33"/>
  <c r="U136" i="33"/>
  <c r="U109" i="31" s="1"/>
  <c r="U51" i="33"/>
  <c r="U50" i="31" s="1"/>
  <c r="U6" i="32"/>
  <c r="I80" i="32"/>
  <c r="I137" i="32"/>
  <c r="D72" i="33"/>
  <c r="U107" i="33"/>
  <c r="U81" i="31" s="1"/>
  <c r="M10" i="24"/>
  <c r="I10" i="24"/>
  <c r="L10" i="24" s="1"/>
  <c r="N10" i="24"/>
  <c r="J77" i="35" l="1"/>
  <c r="G55" i="35"/>
  <c r="G99" i="35" s="1"/>
  <c r="G69" i="35"/>
  <c r="G113" i="35" s="1"/>
  <c r="G40" i="35"/>
  <c r="G84" i="35" s="1"/>
  <c r="N50" i="35"/>
  <c r="N94" i="35" s="1"/>
  <c r="S48" i="35"/>
  <c r="S92" i="35" s="1"/>
  <c r="S62" i="35"/>
  <c r="S106" i="35" s="1"/>
  <c r="S13" i="35"/>
  <c r="S14" i="35" s="1"/>
  <c r="S33" i="35"/>
  <c r="E69" i="35"/>
  <c r="E113" i="35" s="1"/>
  <c r="H50" i="35"/>
  <c r="H94" i="35" s="1"/>
  <c r="H35" i="35"/>
  <c r="H79" i="35" s="1"/>
  <c r="H64" i="35"/>
  <c r="H108" i="35" s="1"/>
  <c r="F41" i="35"/>
  <c r="F85" i="35" s="1"/>
  <c r="N39" i="35"/>
  <c r="N83" i="35" s="1"/>
  <c r="N68" i="35"/>
  <c r="N112" i="35" s="1"/>
  <c r="N54" i="35"/>
  <c r="N98" i="35" s="1"/>
  <c r="P70" i="35"/>
  <c r="P114" i="35" s="1"/>
  <c r="P41" i="35"/>
  <c r="P85" i="35" s="1"/>
  <c r="P56" i="35"/>
  <c r="P100" i="35" s="1"/>
  <c r="C53" i="35"/>
  <c r="C97" i="35" s="1"/>
  <c r="C38" i="35"/>
  <c r="C82" i="35" s="1"/>
  <c r="C67" i="35"/>
  <c r="C111" i="35" s="1"/>
  <c r="Q62" i="35"/>
  <c r="Q106" i="35" s="1"/>
  <c r="Q48" i="35"/>
  <c r="Q92" i="35" s="1"/>
  <c r="Q33" i="35"/>
  <c r="Q13" i="35"/>
  <c r="Q14" i="35" s="1"/>
  <c r="H13" i="35"/>
  <c r="H14" i="35" s="1"/>
  <c r="O50" i="35"/>
  <c r="O94" i="35" s="1"/>
  <c r="M27" i="35"/>
  <c r="M28" i="35" s="1"/>
  <c r="M35" i="35"/>
  <c r="M79" i="35" s="1"/>
  <c r="M13" i="35"/>
  <c r="M14" i="35" s="1"/>
  <c r="M48" i="35"/>
  <c r="M92" i="35" s="1"/>
  <c r="M33" i="35"/>
  <c r="M62" i="35"/>
  <c r="M106" i="35" s="1"/>
  <c r="H77" i="35"/>
  <c r="E51" i="35"/>
  <c r="E95" i="35" s="1"/>
  <c r="E65" i="35"/>
  <c r="E109" i="35" s="1"/>
  <c r="E36" i="35"/>
  <c r="E80" i="35" s="1"/>
  <c r="G77" i="35"/>
  <c r="O27" i="35"/>
  <c r="O28" i="35" s="1"/>
  <c r="R38" i="35"/>
  <c r="R82" i="35" s="1"/>
  <c r="R53" i="35"/>
  <c r="R97" i="35" s="1"/>
  <c r="R67" i="35"/>
  <c r="R111" i="35" s="1"/>
  <c r="E55" i="35"/>
  <c r="E99" i="35" s="1"/>
  <c r="G27" i="35"/>
  <c r="G28" i="35" s="1"/>
  <c r="Q70" i="35"/>
  <c r="Q114" i="35" s="1"/>
  <c r="Q56" i="35"/>
  <c r="Q100" i="35" s="1"/>
  <c r="Q41" i="35"/>
  <c r="Q85" i="35" s="1"/>
  <c r="K77" i="35"/>
  <c r="G41" i="35"/>
  <c r="G85" i="35" s="1"/>
  <c r="L54" i="35"/>
  <c r="L98" i="35" s="1"/>
  <c r="L68" i="35"/>
  <c r="L112" i="35" s="1"/>
  <c r="L39" i="35"/>
  <c r="L83" i="35" s="1"/>
  <c r="J12" i="35"/>
  <c r="J26" i="35"/>
  <c r="J27" i="35" s="1"/>
  <c r="J28" i="35" s="1"/>
  <c r="L78" i="35"/>
  <c r="T77" i="35"/>
  <c r="O35" i="35"/>
  <c r="O79" i="35" s="1"/>
  <c r="O37" i="35"/>
  <c r="O81" i="35" s="1"/>
  <c r="O66" i="35"/>
  <c r="O110" i="35" s="1"/>
  <c r="O52" i="35"/>
  <c r="O96" i="35" s="1"/>
  <c r="F21" i="35"/>
  <c r="F27" i="35" s="1"/>
  <c r="F28" i="35" s="1"/>
  <c r="F7" i="35"/>
  <c r="S63" i="35"/>
  <c r="S107" i="35" s="1"/>
  <c r="S34" i="35"/>
  <c r="S78" i="35" s="1"/>
  <c r="S49" i="35"/>
  <c r="S93" i="35" s="1"/>
  <c r="P27" i="35"/>
  <c r="P28" i="35" s="1"/>
  <c r="N70" i="35"/>
  <c r="N114" i="35" s="1"/>
  <c r="N41" i="35"/>
  <c r="N85" i="35" s="1"/>
  <c r="N56" i="35"/>
  <c r="N100" i="35" s="1"/>
  <c r="T63" i="35"/>
  <c r="T107" i="35" s="1"/>
  <c r="T34" i="35"/>
  <c r="T78" i="35" s="1"/>
  <c r="T49" i="35"/>
  <c r="T93" i="35" s="1"/>
  <c r="P65" i="35"/>
  <c r="P109" i="35" s="1"/>
  <c r="P36" i="35"/>
  <c r="P80" i="35" s="1"/>
  <c r="P51" i="35"/>
  <c r="P95" i="35" s="1"/>
  <c r="S53" i="35"/>
  <c r="S97" i="35" s="1"/>
  <c r="S38" i="35"/>
  <c r="S82" i="35" s="1"/>
  <c r="S67" i="35"/>
  <c r="S111" i="35" s="1"/>
  <c r="T51" i="35"/>
  <c r="T95" i="35" s="1"/>
  <c r="T36" i="35"/>
  <c r="T80" i="35" s="1"/>
  <c r="T65" i="35"/>
  <c r="T109" i="35" s="1"/>
  <c r="E62" i="35"/>
  <c r="E106" i="35" s="1"/>
  <c r="E13" i="35"/>
  <c r="E14" i="35" s="1"/>
  <c r="E48" i="35"/>
  <c r="E92" i="35" s="1"/>
  <c r="E33" i="35"/>
  <c r="U21" i="35"/>
  <c r="U7" i="35"/>
  <c r="U53" i="35"/>
  <c r="U97" i="35" s="1"/>
  <c r="M50" i="35"/>
  <c r="M94" i="35" s="1"/>
  <c r="D70" i="35"/>
  <c r="D114" i="35" s="1"/>
  <c r="D41" i="35"/>
  <c r="D85" i="35" s="1"/>
  <c r="D56" i="35"/>
  <c r="D100" i="35" s="1"/>
  <c r="C70" i="35"/>
  <c r="C114" i="35" s="1"/>
  <c r="F77" i="35"/>
  <c r="N65" i="35"/>
  <c r="N109" i="35" s="1"/>
  <c r="N51" i="35"/>
  <c r="N95" i="35" s="1"/>
  <c r="N36" i="35"/>
  <c r="N80" i="35" s="1"/>
  <c r="I66" i="35"/>
  <c r="I110" i="35" s="1"/>
  <c r="I27" i="35"/>
  <c r="I28" i="35" s="1"/>
  <c r="I37" i="35"/>
  <c r="R54" i="35"/>
  <c r="R98" i="35" s="1"/>
  <c r="R39" i="35"/>
  <c r="R83" i="35" s="1"/>
  <c r="R68" i="35"/>
  <c r="R112" i="35" s="1"/>
  <c r="N77" i="35"/>
  <c r="L50" i="35"/>
  <c r="L94" i="35" s="1"/>
  <c r="L64" i="35"/>
  <c r="L108" i="35" s="1"/>
  <c r="L35" i="35"/>
  <c r="L79" i="35" s="1"/>
  <c r="L7" i="35"/>
  <c r="L21" i="35"/>
  <c r="L27" i="35" s="1"/>
  <c r="L28" i="35" s="1"/>
  <c r="H52" i="35"/>
  <c r="H96" i="35" s="1"/>
  <c r="H37" i="35"/>
  <c r="H81" i="35" s="1"/>
  <c r="H66" i="35"/>
  <c r="H110" i="35" s="1"/>
  <c r="R48" i="35"/>
  <c r="R92" i="35" s="1"/>
  <c r="R62" i="35"/>
  <c r="R106" i="35" s="1"/>
  <c r="R13" i="35"/>
  <c r="R14" i="35" s="1"/>
  <c r="R33" i="35"/>
  <c r="G36" i="35"/>
  <c r="G80" i="35" s="1"/>
  <c r="G65" i="35"/>
  <c r="G109" i="35" s="1"/>
  <c r="G51" i="35"/>
  <c r="G95" i="35" s="1"/>
  <c r="M66" i="35"/>
  <c r="M110" i="35" s="1"/>
  <c r="M52" i="35"/>
  <c r="M96" i="35" s="1"/>
  <c r="M37" i="35"/>
  <c r="M81" i="35" s="1"/>
  <c r="D48" i="35"/>
  <c r="D92" i="35" s="1"/>
  <c r="D33" i="35"/>
  <c r="D62" i="35"/>
  <c r="D106" i="35" s="1"/>
  <c r="D13" i="35"/>
  <c r="D14" i="35" s="1"/>
  <c r="C48" i="35"/>
  <c r="C92" i="35" s="1"/>
  <c r="C62" i="35"/>
  <c r="C106" i="35" s="1"/>
  <c r="C13" i="35"/>
  <c r="C14" i="35" s="1"/>
  <c r="C33" i="35"/>
  <c r="P13" i="35"/>
  <c r="P14" i="35" s="1"/>
  <c r="G68" i="35"/>
  <c r="G112" i="35" s="1"/>
  <c r="G39" i="35"/>
  <c r="G83" i="35" s="1"/>
  <c r="G54" i="35"/>
  <c r="G98" i="35" s="1"/>
  <c r="S54" i="35"/>
  <c r="S98" i="35" s="1"/>
  <c r="S39" i="35"/>
  <c r="S83" i="35" s="1"/>
  <c r="S68" i="35"/>
  <c r="S112" i="35" s="1"/>
  <c r="O68" i="35"/>
  <c r="O112" i="35" s="1"/>
  <c r="O54" i="35"/>
  <c r="O98" i="35" s="1"/>
  <c r="O39" i="35"/>
  <c r="O83" i="35" s="1"/>
  <c r="F56" i="35"/>
  <c r="F100" i="35" s="1"/>
  <c r="L66" i="35"/>
  <c r="L110" i="35" s="1"/>
  <c r="L52" i="35"/>
  <c r="L96" i="35" s="1"/>
  <c r="L37" i="35"/>
  <c r="L81" i="35" s="1"/>
  <c r="D51" i="35"/>
  <c r="D95" i="35" s="1"/>
  <c r="D65" i="35"/>
  <c r="D109" i="35" s="1"/>
  <c r="D36" i="35"/>
  <c r="D80" i="35" s="1"/>
  <c r="G48" i="35"/>
  <c r="G92" i="35" s="1"/>
  <c r="T41" i="35"/>
  <c r="T85" i="35" s="1"/>
  <c r="T70" i="35"/>
  <c r="T114" i="35" s="1"/>
  <c r="T56" i="35"/>
  <c r="T100" i="35" s="1"/>
  <c r="O49" i="35"/>
  <c r="O93" i="35" s="1"/>
  <c r="O34" i="35"/>
  <c r="O63" i="35"/>
  <c r="O107" i="35" s="1"/>
  <c r="D63" i="35"/>
  <c r="D107" i="35" s="1"/>
  <c r="D49" i="35"/>
  <c r="D93" i="35" s="1"/>
  <c r="D34" i="35"/>
  <c r="D78" i="35" s="1"/>
  <c r="P54" i="35"/>
  <c r="P98" i="35" s="1"/>
  <c r="P68" i="35"/>
  <c r="P112" i="35" s="1"/>
  <c r="P39" i="35"/>
  <c r="P83" i="35" s="1"/>
  <c r="E26" i="35"/>
  <c r="E27" i="35" s="1"/>
  <c r="E28" i="35" s="1"/>
  <c r="E12" i="35"/>
  <c r="H55" i="35"/>
  <c r="H99" i="35" s="1"/>
  <c r="H40" i="35"/>
  <c r="H84" i="35" s="1"/>
  <c r="H69" i="35"/>
  <c r="H113" i="35" s="1"/>
  <c r="F52" i="35"/>
  <c r="F96" i="35" s="1"/>
  <c r="F66" i="35"/>
  <c r="F110" i="35" s="1"/>
  <c r="F37" i="35"/>
  <c r="F81" i="35" s="1"/>
  <c r="G62" i="35"/>
  <c r="G106" i="35" s="1"/>
  <c r="K51" i="35"/>
  <c r="K95" i="35" s="1"/>
  <c r="K65" i="35"/>
  <c r="K109" i="35" s="1"/>
  <c r="K36" i="35"/>
  <c r="K80" i="35" s="1"/>
  <c r="Q37" i="35"/>
  <c r="Q81" i="35" s="1"/>
  <c r="Q52" i="35"/>
  <c r="Q96" i="35" s="1"/>
  <c r="Q66" i="35"/>
  <c r="Q110" i="35" s="1"/>
  <c r="Q54" i="35"/>
  <c r="Q98" i="35" s="1"/>
  <c r="Q68" i="35"/>
  <c r="Q112" i="35" s="1"/>
  <c r="Q39" i="35"/>
  <c r="Q83" i="35" s="1"/>
  <c r="M7" i="35"/>
  <c r="M21" i="35"/>
  <c r="D54" i="35"/>
  <c r="D98" i="35" s="1"/>
  <c r="J34" i="35"/>
  <c r="J78" i="35" s="1"/>
  <c r="J49" i="35"/>
  <c r="J93" i="35" s="1"/>
  <c r="J63" i="35"/>
  <c r="J107" i="35" s="1"/>
  <c r="N27" i="35"/>
  <c r="N28" i="35" s="1"/>
  <c r="K67" i="35"/>
  <c r="K111" i="35" s="1"/>
  <c r="K53" i="35"/>
  <c r="K97" i="35" s="1"/>
  <c r="K38" i="35"/>
  <c r="K82" i="35" s="1"/>
  <c r="U27" i="35"/>
  <c r="U28" i="35" s="1"/>
  <c r="I40" i="35"/>
  <c r="I84" i="35" s="1"/>
  <c r="I69" i="35"/>
  <c r="I113" i="35" s="1"/>
  <c r="G35" i="35"/>
  <c r="G79" i="35" s="1"/>
  <c r="G50" i="35"/>
  <c r="G94" i="35" s="1"/>
  <c r="G64" i="35"/>
  <c r="G108" i="35" s="1"/>
  <c r="T53" i="35"/>
  <c r="T97" i="35" s="1"/>
  <c r="T67" i="35"/>
  <c r="T111" i="35" s="1"/>
  <c r="T38" i="35"/>
  <c r="T82" i="35" s="1"/>
  <c r="D39" i="35"/>
  <c r="D83" i="35" s="1"/>
  <c r="N53" i="35"/>
  <c r="N97" i="35" s="1"/>
  <c r="N67" i="35"/>
  <c r="N111" i="35" s="1"/>
  <c r="N38" i="35"/>
  <c r="N82" i="35" s="1"/>
  <c r="G52" i="35"/>
  <c r="G96" i="35" s="1"/>
  <c r="G66" i="35"/>
  <c r="G110" i="35" s="1"/>
  <c r="G37" i="35"/>
  <c r="G81" i="35" s="1"/>
  <c r="P77" i="35"/>
  <c r="U48" i="35"/>
  <c r="U92" i="35" s="1"/>
  <c r="U33" i="35"/>
  <c r="U13" i="35"/>
  <c r="U14" i="35" s="1"/>
  <c r="U62" i="35"/>
  <c r="U106" i="35" s="1"/>
  <c r="C21" i="35"/>
  <c r="C27" i="35" s="1"/>
  <c r="C28" i="35" s="1"/>
  <c r="C7" i="35"/>
  <c r="U67" i="35"/>
  <c r="U111" i="35" s="1"/>
  <c r="M64" i="35"/>
  <c r="M108" i="35" s="1"/>
  <c r="C41" i="35"/>
  <c r="C85" i="35" s="1"/>
  <c r="U41" i="35"/>
  <c r="U85" i="35" s="1"/>
  <c r="U70" i="35"/>
  <c r="U114" i="35" s="1"/>
  <c r="U56" i="35"/>
  <c r="U100" i="35" s="1"/>
  <c r="O65" i="35"/>
  <c r="O109" i="35" s="1"/>
  <c r="O36" i="35"/>
  <c r="O80" i="35" s="1"/>
  <c r="O51" i="35"/>
  <c r="O95" i="35" s="1"/>
  <c r="K54" i="35"/>
  <c r="K98" i="35" s="1"/>
  <c r="K68" i="35"/>
  <c r="K112" i="35" s="1"/>
  <c r="K39" i="35"/>
  <c r="K83" i="35" s="1"/>
  <c r="C49" i="35"/>
  <c r="C93" i="35" s="1"/>
  <c r="C63" i="35"/>
  <c r="C107" i="35" s="1"/>
  <c r="C34" i="35"/>
  <c r="C78" i="35" s="1"/>
  <c r="O70" i="35"/>
  <c r="O114" i="35" s="1"/>
  <c r="O41" i="35"/>
  <c r="O85" i="35" s="1"/>
  <c r="O56" i="35"/>
  <c r="O100" i="35" s="1"/>
  <c r="I55" i="35"/>
  <c r="I99" i="35" s="1"/>
  <c r="F48" i="35"/>
  <c r="F92" i="35" s="1"/>
  <c r="O86" i="34"/>
  <c r="O94" i="34"/>
  <c r="O102" i="34"/>
  <c r="O54" i="34"/>
  <c r="O69" i="34"/>
  <c r="O61" i="34"/>
  <c r="O77" i="34"/>
  <c r="I53" i="34"/>
  <c r="I60" i="34"/>
  <c r="I68" i="34"/>
  <c r="I76" i="34"/>
  <c r="I93" i="34"/>
  <c r="I85" i="34"/>
  <c r="I101" i="34"/>
  <c r="M59" i="34"/>
  <c r="M75" i="34"/>
  <c r="M67" i="34"/>
  <c r="M100" i="34"/>
  <c r="M92" i="34"/>
  <c r="M84" i="34"/>
  <c r="M52" i="34"/>
  <c r="G51" i="34"/>
  <c r="G44" i="34"/>
  <c r="H101" i="34"/>
  <c r="H53" i="34"/>
  <c r="H60" i="34"/>
  <c r="H68" i="34"/>
  <c r="H93" i="34"/>
  <c r="H85" i="34"/>
  <c r="H76" i="34"/>
  <c r="Q41" i="34"/>
  <c r="C44" i="34"/>
  <c r="C50" i="34"/>
  <c r="E84" i="34"/>
  <c r="E92" i="34"/>
  <c r="E100" i="34"/>
  <c r="E67" i="34"/>
  <c r="E59" i="34"/>
  <c r="E52" i="34"/>
  <c r="E75" i="34"/>
  <c r="N67" i="34"/>
  <c r="N75" i="34"/>
  <c r="N100" i="34"/>
  <c r="N59" i="34"/>
  <c r="N84" i="34"/>
  <c r="N52" i="34"/>
  <c r="N92" i="34"/>
  <c r="D41" i="34"/>
  <c r="M46" i="34"/>
  <c r="S42" i="34"/>
  <c r="T27" i="34"/>
  <c r="G41" i="34"/>
  <c r="F50" i="34"/>
  <c r="F44" i="34"/>
  <c r="C91" i="34"/>
  <c r="C74" i="34"/>
  <c r="C49" i="34"/>
  <c r="C46" i="34"/>
  <c r="C83" i="34"/>
  <c r="C99" i="34"/>
  <c r="C58" i="34"/>
  <c r="C66" i="34"/>
  <c r="E102" i="34"/>
  <c r="E54" i="34"/>
  <c r="E61" i="34"/>
  <c r="E69" i="34"/>
  <c r="E77" i="34"/>
  <c r="E86" i="34"/>
  <c r="E94" i="34"/>
  <c r="I41" i="34"/>
  <c r="Q50" i="34"/>
  <c r="Q44" i="34"/>
  <c r="P58" i="34"/>
  <c r="P49" i="34"/>
  <c r="P66" i="34"/>
  <c r="P74" i="34"/>
  <c r="P46" i="34"/>
  <c r="P91" i="34"/>
  <c r="P83" i="34"/>
  <c r="P99" i="34"/>
  <c r="J60" i="34"/>
  <c r="J68" i="34"/>
  <c r="J76" i="34"/>
  <c r="J93" i="34"/>
  <c r="J85" i="34"/>
  <c r="J53" i="34"/>
  <c r="J101" i="34"/>
  <c r="P50" i="34"/>
  <c r="P44" i="34"/>
  <c r="N93" i="34"/>
  <c r="N76" i="34"/>
  <c r="N85" i="34"/>
  <c r="N68" i="34"/>
  <c r="N101" i="34"/>
  <c r="N53" i="34"/>
  <c r="N60" i="34"/>
  <c r="L43" i="34"/>
  <c r="L41" i="34"/>
  <c r="K44" i="34"/>
  <c r="R41" i="34"/>
  <c r="I67" i="34"/>
  <c r="I100" i="34"/>
  <c r="I52" i="34"/>
  <c r="I59" i="34"/>
  <c r="I75" i="34"/>
  <c r="I84" i="34"/>
  <c r="I92" i="34"/>
  <c r="G101" i="34"/>
  <c r="G53" i="34"/>
  <c r="G60" i="34"/>
  <c r="G68" i="34"/>
  <c r="G93" i="34"/>
  <c r="G85" i="34"/>
  <c r="G76" i="34"/>
  <c r="J91" i="34"/>
  <c r="J58" i="34"/>
  <c r="J99" i="34"/>
  <c r="J46" i="34"/>
  <c r="J66" i="34"/>
  <c r="J49" i="34"/>
  <c r="J74" i="34"/>
  <c r="J83" i="34"/>
  <c r="F41" i="34"/>
  <c r="D50" i="34"/>
  <c r="D44" i="34"/>
  <c r="O76" i="34"/>
  <c r="O85" i="34"/>
  <c r="O93" i="34"/>
  <c r="O68" i="34"/>
  <c r="O60" i="34"/>
  <c r="O101" i="34"/>
  <c r="O53" i="34"/>
  <c r="T25" i="34"/>
  <c r="S28" i="34"/>
  <c r="S43" i="34" s="1"/>
  <c r="S51" i="34" s="1"/>
  <c r="S45" i="34"/>
  <c r="K58" i="34"/>
  <c r="K66" i="34"/>
  <c r="K99" i="34"/>
  <c r="K46" i="34"/>
  <c r="K91" i="34"/>
  <c r="K83" i="34"/>
  <c r="K74" i="34"/>
  <c r="K49" i="34"/>
  <c r="M85" i="34"/>
  <c r="M93" i="34"/>
  <c r="M76" i="34"/>
  <c r="M68" i="34"/>
  <c r="M101" i="34"/>
  <c r="M53" i="34"/>
  <c r="M60" i="34"/>
  <c r="H42" i="34"/>
  <c r="H41" i="34"/>
  <c r="N46" i="34"/>
  <c r="L76" i="34"/>
  <c r="L68" i="34"/>
  <c r="L85" i="34"/>
  <c r="L101" i="34"/>
  <c r="L53" i="34"/>
  <c r="L93" i="34"/>
  <c r="L60" i="34"/>
  <c r="J44" i="34"/>
  <c r="R50" i="34"/>
  <c r="R44" i="34"/>
  <c r="X8" i="32"/>
  <c r="X8" i="30"/>
  <c r="X8" i="33"/>
  <c r="AD9" i="28"/>
  <c r="L23" i="33"/>
  <c r="L23" i="30"/>
  <c r="L23" i="32"/>
  <c r="P24" i="28"/>
  <c r="AA102" i="30"/>
  <c r="AA44" i="30"/>
  <c r="AA73" i="30"/>
  <c r="Z18" i="30"/>
  <c r="Z18" i="33"/>
  <c r="Z18" i="32"/>
  <c r="AH19" i="28"/>
  <c r="Y12" i="30"/>
  <c r="Y12" i="33"/>
  <c r="Y12" i="32"/>
  <c r="AE13" i="28"/>
  <c r="H124" i="33"/>
  <c r="H95" i="33"/>
  <c r="H10" i="31"/>
  <c r="H39" i="33"/>
  <c r="H67" i="33"/>
  <c r="E15" i="31"/>
  <c r="E129" i="33"/>
  <c r="E102" i="31" s="1"/>
  <c r="E72" i="33"/>
  <c r="E44" i="33"/>
  <c r="E43" i="31" s="1"/>
  <c r="H15" i="33"/>
  <c r="E100" i="33"/>
  <c r="E74" i="31" s="1"/>
  <c r="Q130" i="32"/>
  <c r="Q44" i="32"/>
  <c r="Q73" i="32"/>
  <c r="Q101" i="32"/>
  <c r="T122" i="32"/>
  <c r="T65" i="32"/>
  <c r="T93" i="32"/>
  <c r="T36" i="32"/>
  <c r="L8" i="30"/>
  <c r="L8" i="32"/>
  <c r="L8" i="33"/>
  <c r="V13" i="32"/>
  <c r="V13" i="33"/>
  <c r="V13" i="30"/>
  <c r="E25" i="28"/>
  <c r="E24" i="30"/>
  <c r="E24" i="32"/>
  <c r="E24" i="33"/>
  <c r="Y23" i="33"/>
  <c r="Y23" i="32"/>
  <c r="Y23" i="30"/>
  <c r="AE24" i="28"/>
  <c r="L107" i="33"/>
  <c r="L136" i="33"/>
  <c r="L51" i="33"/>
  <c r="L79" i="33"/>
  <c r="L22" i="31"/>
  <c r="O36" i="32"/>
  <c r="O93" i="32"/>
  <c r="O122" i="32"/>
  <c r="O65" i="32"/>
  <c r="H102" i="30"/>
  <c r="H73" i="30"/>
  <c r="H44" i="30"/>
  <c r="Q44" i="30"/>
  <c r="Q73" i="30"/>
  <c r="Q102" i="30"/>
  <c r="D17" i="33"/>
  <c r="D17" i="30"/>
  <c r="D17" i="32"/>
  <c r="D18" i="28"/>
  <c r="P16" i="32"/>
  <c r="P16" i="30"/>
  <c r="P16" i="33"/>
  <c r="X11" i="33"/>
  <c r="X11" i="32"/>
  <c r="X11" i="30"/>
  <c r="L7" i="33"/>
  <c r="L7" i="32"/>
  <c r="L7" i="30"/>
  <c r="O17" i="32"/>
  <c r="O17" i="30"/>
  <c r="O17" i="33"/>
  <c r="T13" i="33"/>
  <c r="T13" i="32"/>
  <c r="T13" i="30"/>
  <c r="L80" i="30"/>
  <c r="L51" i="30"/>
  <c r="L109" i="30"/>
  <c r="Y51" i="32"/>
  <c r="Y108" i="32"/>
  <c r="Y137" i="32"/>
  <c r="Y80" i="32"/>
  <c r="AH24" i="28"/>
  <c r="Z23" i="30"/>
  <c r="Z23" i="32"/>
  <c r="Z23" i="33"/>
  <c r="P12" i="32"/>
  <c r="T13" i="28"/>
  <c r="P12" i="33"/>
  <c r="P12" i="30"/>
  <c r="G129" i="33"/>
  <c r="G102" i="31" s="1"/>
  <c r="G44" i="33"/>
  <c r="G43" i="31" s="1"/>
  <c r="G100" i="33"/>
  <c r="G74" i="31" s="1"/>
  <c r="G72" i="33"/>
  <c r="G15" i="31"/>
  <c r="Z92" i="32"/>
  <c r="Z121" i="32"/>
  <c r="Z64" i="32"/>
  <c r="Z35" i="32"/>
  <c r="O69" i="30"/>
  <c r="O40" i="30"/>
  <c r="O98" i="30"/>
  <c r="U68" i="32"/>
  <c r="U39" i="32"/>
  <c r="U96" i="32"/>
  <c r="U125" i="32"/>
  <c r="Z79" i="33"/>
  <c r="Z107" i="33"/>
  <c r="Z136" i="33"/>
  <c r="Z109" i="31" s="1"/>
  <c r="Z22" i="31"/>
  <c r="Z51" i="33"/>
  <c r="Z50" i="31" s="1"/>
  <c r="I95" i="30"/>
  <c r="I37" i="30"/>
  <c r="I66" i="30"/>
  <c r="F11" i="32"/>
  <c r="F11" i="30"/>
  <c r="F11" i="33"/>
  <c r="F12" i="28"/>
  <c r="N65" i="32"/>
  <c r="N93" i="32"/>
  <c r="N36" i="32"/>
  <c r="N122" i="32"/>
  <c r="K64" i="30"/>
  <c r="K93" i="30"/>
  <c r="K35" i="30"/>
  <c r="E16" i="33"/>
  <c r="E16" i="30"/>
  <c r="E16" i="32"/>
  <c r="Y94" i="32"/>
  <c r="Y123" i="32"/>
  <c r="Y66" i="32"/>
  <c r="Y37" i="32"/>
  <c r="Y11" i="33"/>
  <c r="Y11" i="32"/>
  <c r="Y11" i="30"/>
  <c r="AG9" i="27"/>
  <c r="K110" i="30"/>
  <c r="K52" i="30"/>
  <c r="K81" i="30"/>
  <c r="P36" i="33"/>
  <c r="P35" i="31" s="1"/>
  <c r="P7" i="31"/>
  <c r="P64" i="33"/>
  <c r="P121" i="33"/>
  <c r="P94" i="31" s="1"/>
  <c r="P92" i="33"/>
  <c r="P137" i="33"/>
  <c r="P80" i="33"/>
  <c r="P52" i="33"/>
  <c r="P23" i="31"/>
  <c r="P108" i="33"/>
  <c r="Z9" i="32"/>
  <c r="Z9" i="33"/>
  <c r="Z9" i="30"/>
  <c r="X35" i="30"/>
  <c r="X93" i="30"/>
  <c r="X64" i="30"/>
  <c r="W102" i="31"/>
  <c r="O12" i="32"/>
  <c r="O12" i="33"/>
  <c r="O12" i="30"/>
  <c r="X108" i="33"/>
  <c r="X23" i="31"/>
  <c r="X80" i="33"/>
  <c r="X137" i="33"/>
  <c r="X52" i="33"/>
  <c r="W7" i="30"/>
  <c r="W7" i="32"/>
  <c r="W7" i="33"/>
  <c r="O23" i="30"/>
  <c r="S24" i="28"/>
  <c r="O23" i="32"/>
  <c r="O23" i="33"/>
  <c r="N9" i="33"/>
  <c r="N9" i="30"/>
  <c r="N9" i="32"/>
  <c r="I37" i="32"/>
  <c r="I66" i="32"/>
  <c r="I123" i="32"/>
  <c r="I94" i="32"/>
  <c r="Q91" i="33"/>
  <c r="Q63" i="33"/>
  <c r="Q35" i="33"/>
  <c r="Q34" i="31" s="1"/>
  <c r="Q120" i="33"/>
  <c r="Q93" i="31" s="1"/>
  <c r="Q6" i="31"/>
  <c r="O36" i="33"/>
  <c r="O64" i="33"/>
  <c r="O7" i="31"/>
  <c r="O92" i="33"/>
  <c r="O66" i="31" s="1"/>
  <c r="O121" i="33"/>
  <c r="O94" i="31" s="1"/>
  <c r="T17" i="30"/>
  <c r="T17" i="33"/>
  <c r="T17" i="32"/>
  <c r="Z18" i="28"/>
  <c r="N95" i="30"/>
  <c r="N66" i="30"/>
  <c r="N37" i="30"/>
  <c r="Q72" i="33"/>
  <c r="Q44" i="33"/>
  <c r="Q43" i="31" s="1"/>
  <c r="Q129" i="33"/>
  <c r="Q100" i="33"/>
  <c r="Q74" i="31" s="1"/>
  <c r="Q15" i="31"/>
  <c r="K24" i="32"/>
  <c r="K24" i="33"/>
  <c r="M25" i="28"/>
  <c r="K24" i="30"/>
  <c r="K40" i="30"/>
  <c r="K98" i="30"/>
  <c r="K69" i="30"/>
  <c r="AD12" i="28"/>
  <c r="F17" i="33"/>
  <c r="F17" i="32"/>
  <c r="F18" i="28"/>
  <c r="F17" i="30"/>
  <c r="V64" i="30"/>
  <c r="V35" i="30"/>
  <c r="V93" i="30"/>
  <c r="X16" i="28"/>
  <c r="X17" i="28" s="1"/>
  <c r="X18" i="28" s="1"/>
  <c r="X19" i="28" s="1"/>
  <c r="X20" i="28" s="1"/>
  <c r="X21" i="28" s="1"/>
  <c r="T25" i="30"/>
  <c r="T25" i="32"/>
  <c r="T25" i="33"/>
  <c r="Z26" i="28"/>
  <c r="D93" i="33"/>
  <c r="D65" i="33"/>
  <c r="D122" i="33"/>
  <c r="D8" i="31"/>
  <c r="D37" i="33"/>
  <c r="D36" i="31" s="1"/>
  <c r="N66" i="32"/>
  <c r="N37" i="32"/>
  <c r="N36" i="31" s="1"/>
  <c r="N94" i="32"/>
  <c r="N67" i="31" s="1"/>
  <c r="N123" i="32"/>
  <c r="N95" i="31" s="1"/>
  <c r="N80" i="30"/>
  <c r="R22" i="30"/>
  <c r="N51" i="30"/>
  <c r="N109" i="30"/>
  <c r="V8" i="33"/>
  <c r="V8" i="32"/>
  <c r="V8" i="30"/>
  <c r="L125" i="32"/>
  <c r="L39" i="32"/>
  <c r="L68" i="32"/>
  <c r="L96" i="32"/>
  <c r="K96" i="33"/>
  <c r="K70" i="31" s="1"/>
  <c r="K68" i="33"/>
  <c r="K40" i="33"/>
  <c r="K39" i="31" s="1"/>
  <c r="K11" i="31"/>
  <c r="K125" i="33"/>
  <c r="K98" i="31" s="1"/>
  <c r="O40" i="32"/>
  <c r="O126" i="32"/>
  <c r="O97" i="32"/>
  <c r="O69" i="32"/>
  <c r="T11" i="33"/>
  <c r="T11" i="32"/>
  <c r="T11" i="30"/>
  <c r="Z37" i="33"/>
  <c r="Z8" i="31"/>
  <c r="Z122" i="33"/>
  <c r="Z93" i="33"/>
  <c r="Z65" i="33"/>
  <c r="U39" i="33"/>
  <c r="U38" i="31" s="1"/>
  <c r="U95" i="33"/>
  <c r="U69" i="31" s="1"/>
  <c r="U67" i="33"/>
  <c r="U124" i="33"/>
  <c r="U97" i="31" s="1"/>
  <c r="U10" i="31"/>
  <c r="Q10" i="33"/>
  <c r="Q10" i="30"/>
  <c r="Q10" i="32"/>
  <c r="J108" i="32"/>
  <c r="J51" i="32"/>
  <c r="J137" i="32"/>
  <c r="M22" i="32"/>
  <c r="J80" i="32"/>
  <c r="N121" i="32"/>
  <c r="N92" i="32"/>
  <c r="N35" i="32"/>
  <c r="R6" i="32"/>
  <c r="S6" i="32" s="1"/>
  <c r="N64" i="32"/>
  <c r="N13" i="30"/>
  <c r="N13" i="32"/>
  <c r="R14" i="28"/>
  <c r="N13" i="33"/>
  <c r="K39" i="30"/>
  <c r="K68" i="30"/>
  <c r="K97" i="30"/>
  <c r="AB9" i="28"/>
  <c r="X6" i="26"/>
  <c r="X10" i="28"/>
  <c r="F67" i="32"/>
  <c r="F38" i="32"/>
  <c r="F124" i="32"/>
  <c r="F95" i="32"/>
  <c r="J51" i="30"/>
  <c r="J109" i="30"/>
  <c r="J80" i="30"/>
  <c r="M22" i="33"/>
  <c r="Q15" i="28"/>
  <c r="Q8" i="27"/>
  <c r="Q18" i="27" s="1"/>
  <c r="Q8" i="26"/>
  <c r="Y10" i="25"/>
  <c r="D125" i="33"/>
  <c r="D40" i="33"/>
  <c r="D11" i="31"/>
  <c r="D96" i="33"/>
  <c r="D70" i="31" s="1"/>
  <c r="D68" i="33"/>
  <c r="Z12" i="33"/>
  <c r="Z12" i="30"/>
  <c r="Z12" i="32"/>
  <c r="N79" i="33"/>
  <c r="N22" i="31"/>
  <c r="N136" i="33"/>
  <c r="N109" i="31" s="1"/>
  <c r="N107" i="33"/>
  <c r="N51" i="33"/>
  <c r="R22" i="33"/>
  <c r="V7" i="32"/>
  <c r="V7" i="33"/>
  <c r="V7" i="30"/>
  <c r="L124" i="33"/>
  <c r="L97" i="31" s="1"/>
  <c r="L95" i="33"/>
  <c r="L10" i="31"/>
  <c r="L67" i="33"/>
  <c r="L39" i="33"/>
  <c r="L38" i="31" s="1"/>
  <c r="W11" i="28"/>
  <c r="W12" i="28"/>
  <c r="W13" i="28" s="1"/>
  <c r="F66" i="33"/>
  <c r="F9" i="31"/>
  <c r="F123" i="33"/>
  <c r="F94" i="33"/>
  <c r="F38" i="33"/>
  <c r="J79" i="33"/>
  <c r="J107" i="33"/>
  <c r="J81" i="31" s="1"/>
  <c r="J51" i="33"/>
  <c r="J50" i="31" s="1"/>
  <c r="J136" i="33"/>
  <c r="J109" i="31" s="1"/>
  <c r="J22" i="31"/>
  <c r="L34" i="31"/>
  <c r="U130" i="33"/>
  <c r="U103" i="31" s="1"/>
  <c r="U45" i="33"/>
  <c r="U44" i="31" s="1"/>
  <c r="U73" i="33"/>
  <c r="U101" i="33"/>
  <c r="U75" i="31" s="1"/>
  <c r="U16" i="31"/>
  <c r="AF7" i="28"/>
  <c r="AF8" i="28" s="1"/>
  <c r="AF9" i="28" s="1"/>
  <c r="K8" i="33"/>
  <c r="K8" i="30"/>
  <c r="K8" i="32"/>
  <c r="T17" i="28"/>
  <c r="Z11" i="32"/>
  <c r="Z11" i="33"/>
  <c r="Z11" i="30"/>
  <c r="Z102" i="30"/>
  <c r="Z44" i="30"/>
  <c r="Z73" i="30"/>
  <c r="W24" i="30"/>
  <c r="W24" i="33"/>
  <c r="AC25" i="28"/>
  <c r="W24" i="32"/>
  <c r="H64" i="32"/>
  <c r="H121" i="32"/>
  <c r="H35" i="32"/>
  <c r="H92" i="32"/>
  <c r="W7" i="28"/>
  <c r="W8" i="28"/>
  <c r="W9" i="28"/>
  <c r="G64" i="32"/>
  <c r="G121" i="32"/>
  <c r="G35" i="32"/>
  <c r="G92" i="32"/>
  <c r="F96" i="30"/>
  <c r="F38" i="30"/>
  <c r="F67" i="30"/>
  <c r="W80" i="30"/>
  <c r="W109" i="30"/>
  <c r="W51" i="30"/>
  <c r="Y72" i="33"/>
  <c r="Y44" i="33"/>
  <c r="Y129" i="33"/>
  <c r="Y100" i="33"/>
  <c r="Y15" i="31"/>
  <c r="N38" i="31"/>
  <c r="J68" i="30"/>
  <c r="J39" i="30"/>
  <c r="J97" i="30"/>
  <c r="Q74" i="30"/>
  <c r="Q45" i="30"/>
  <c r="Q103" i="30"/>
  <c r="G11" i="30"/>
  <c r="G11" i="33"/>
  <c r="G11" i="32"/>
  <c r="O102" i="30"/>
  <c r="O44" i="30"/>
  <c r="O73" i="30"/>
  <c r="K94" i="30"/>
  <c r="K65" i="30"/>
  <c r="K36" i="30"/>
  <c r="D74" i="30"/>
  <c r="D103" i="30"/>
  <c r="D45" i="30"/>
  <c r="Z124" i="33"/>
  <c r="Z97" i="31" s="1"/>
  <c r="Z10" i="31"/>
  <c r="Z95" i="33"/>
  <c r="Z69" i="31" s="1"/>
  <c r="Z67" i="33"/>
  <c r="Z39" i="33"/>
  <c r="Z38" i="31" s="1"/>
  <c r="V73" i="32"/>
  <c r="V101" i="32"/>
  <c r="AA15" i="32"/>
  <c r="V130" i="32"/>
  <c r="V44" i="32"/>
  <c r="V43" i="31" s="1"/>
  <c r="Y130" i="32"/>
  <c r="Y101" i="32"/>
  <c r="Y73" i="32"/>
  <c r="Y44" i="32"/>
  <c r="V44" i="30"/>
  <c r="V73" i="30"/>
  <c r="V102" i="30"/>
  <c r="P126" i="32"/>
  <c r="P40" i="32"/>
  <c r="P69" i="32"/>
  <c r="P97" i="32"/>
  <c r="AA22" i="32"/>
  <c r="G73" i="30"/>
  <c r="G102" i="30"/>
  <c r="G44" i="30"/>
  <c r="J125" i="32"/>
  <c r="J68" i="32"/>
  <c r="J39" i="32"/>
  <c r="J96" i="32"/>
  <c r="W125" i="32"/>
  <c r="W68" i="32"/>
  <c r="W39" i="32"/>
  <c r="W96" i="32"/>
  <c r="Z101" i="32"/>
  <c r="Z130" i="32"/>
  <c r="Z73" i="32"/>
  <c r="Z44" i="32"/>
  <c r="G91" i="33"/>
  <c r="G6" i="31"/>
  <c r="G63" i="33"/>
  <c r="G35" i="33"/>
  <c r="G120" i="33"/>
  <c r="D130" i="33"/>
  <c r="D103" i="31" s="1"/>
  <c r="D101" i="33"/>
  <c r="D75" i="31" s="1"/>
  <c r="D45" i="33"/>
  <c r="D44" i="31" s="1"/>
  <c r="D16" i="31"/>
  <c r="D73" i="33"/>
  <c r="Y121" i="32"/>
  <c r="Y93" i="31" s="1"/>
  <c r="Y64" i="32"/>
  <c r="Y35" i="32"/>
  <c r="Y34" i="31" s="1"/>
  <c r="Y92" i="32"/>
  <c r="Y65" i="31" s="1"/>
  <c r="AA6" i="30"/>
  <c r="T64" i="30"/>
  <c r="T35" i="30"/>
  <c r="T93" i="30"/>
  <c r="P69" i="30"/>
  <c r="P40" i="30"/>
  <c r="P98" i="30"/>
  <c r="J22" i="28"/>
  <c r="J23" i="28" s="1"/>
  <c r="J24" i="28" s="1"/>
  <c r="J25" i="28" s="1"/>
  <c r="J26" i="28" s="1"/>
  <c r="J10" i="26"/>
  <c r="Y12" i="25"/>
  <c r="X138" i="32"/>
  <c r="X109" i="32"/>
  <c r="X52" i="32"/>
  <c r="X81" i="32"/>
  <c r="W67" i="33"/>
  <c r="W124" i="33"/>
  <c r="W39" i="33"/>
  <c r="W95" i="33"/>
  <c r="W10" i="31"/>
  <c r="I138" i="32"/>
  <c r="I81" i="32"/>
  <c r="I109" i="32"/>
  <c r="I52" i="32"/>
  <c r="I18" i="33"/>
  <c r="I18" i="32"/>
  <c r="I18" i="30"/>
  <c r="K19" i="28"/>
  <c r="E96" i="30"/>
  <c r="E38" i="30"/>
  <c r="E67" i="30"/>
  <c r="D131" i="32"/>
  <c r="D102" i="32"/>
  <c r="D74" i="32"/>
  <c r="D45" i="32"/>
  <c r="P96" i="33"/>
  <c r="P70" i="31" s="1"/>
  <c r="P125" i="33"/>
  <c r="P11" i="31"/>
  <c r="P40" i="33"/>
  <c r="P68" i="33"/>
  <c r="W73" i="30"/>
  <c r="W44" i="30"/>
  <c r="W102" i="30"/>
  <c r="X22" i="31"/>
  <c r="X136" i="33"/>
  <c r="X109" i="31" s="1"/>
  <c r="X107" i="33"/>
  <c r="X51" i="33"/>
  <c r="X79" i="33"/>
  <c r="Q18" i="32"/>
  <c r="W19" i="28"/>
  <c r="Q18" i="33"/>
  <c r="Q18" i="30"/>
  <c r="V102" i="31"/>
  <c r="V130" i="33"/>
  <c r="V103" i="31" s="1"/>
  <c r="V45" i="33"/>
  <c r="V44" i="31" s="1"/>
  <c r="V73" i="33"/>
  <c r="V101" i="33"/>
  <c r="V75" i="31" s="1"/>
  <c r="V16" i="31"/>
  <c r="V79" i="33"/>
  <c r="V136" i="33"/>
  <c r="V109" i="31" s="1"/>
  <c r="V107" i="33"/>
  <c r="V81" i="31" s="1"/>
  <c r="V51" i="33"/>
  <c r="V22" i="31"/>
  <c r="AA22" i="33"/>
  <c r="J68" i="33"/>
  <c r="J11" i="31"/>
  <c r="J40" i="33"/>
  <c r="J96" i="33"/>
  <c r="J70" i="31" s="1"/>
  <c r="J125" i="33"/>
  <c r="J98" i="31" s="1"/>
  <c r="Z109" i="30"/>
  <c r="Z80" i="30"/>
  <c r="Z51" i="30"/>
  <c r="Q109" i="32"/>
  <c r="Q52" i="32"/>
  <c r="Q81" i="32"/>
  <c r="Q138" i="32"/>
  <c r="F103" i="30"/>
  <c r="F74" i="30"/>
  <c r="F45" i="30"/>
  <c r="Q64" i="32"/>
  <c r="Q35" i="32"/>
  <c r="Q92" i="32"/>
  <c r="Q121" i="32"/>
  <c r="Q109" i="30"/>
  <c r="Q51" i="30"/>
  <c r="Q80" i="30"/>
  <c r="V74" i="31"/>
  <c r="T82" i="30"/>
  <c r="T111" i="30"/>
  <c r="T53" i="30"/>
  <c r="X7" i="32"/>
  <c r="X7" i="33"/>
  <c r="AA7" i="33" s="1"/>
  <c r="X7" i="30"/>
  <c r="K137" i="33"/>
  <c r="K108" i="33"/>
  <c r="K52" i="33"/>
  <c r="K80" i="33"/>
  <c r="K23" i="31"/>
  <c r="H93" i="30"/>
  <c r="S6" i="30"/>
  <c r="H35" i="30"/>
  <c r="H64" i="30"/>
  <c r="T65" i="30"/>
  <c r="T36" i="30"/>
  <c r="AA7" i="30"/>
  <c r="T94" i="30"/>
  <c r="W110" i="30"/>
  <c r="W81" i="30"/>
  <c r="W52" i="30"/>
  <c r="V131" i="32"/>
  <c r="V45" i="32"/>
  <c r="V102" i="32"/>
  <c r="V74" i="32"/>
  <c r="V12" i="30"/>
  <c r="V12" i="33"/>
  <c r="V12" i="32"/>
  <c r="E138" i="32"/>
  <c r="E109" i="32"/>
  <c r="E52" i="32"/>
  <c r="E81" i="32"/>
  <c r="Q80" i="33"/>
  <c r="Q137" i="33"/>
  <c r="Q108" i="33"/>
  <c r="Q82" i="31" s="1"/>
  <c r="Q52" i="33"/>
  <c r="Q51" i="31" s="1"/>
  <c r="Q23" i="31"/>
  <c r="U68" i="30"/>
  <c r="U97" i="30"/>
  <c r="U39" i="30"/>
  <c r="K17" i="32"/>
  <c r="K17" i="33"/>
  <c r="K17" i="30"/>
  <c r="F131" i="32"/>
  <c r="F74" i="32"/>
  <c r="F45" i="32"/>
  <c r="F102" i="32"/>
  <c r="Z94" i="32"/>
  <c r="Z66" i="32"/>
  <c r="Z123" i="32"/>
  <c r="Z37" i="32"/>
  <c r="U92" i="32"/>
  <c r="U65" i="31" s="1"/>
  <c r="U6" i="31"/>
  <c r="U64" i="32"/>
  <c r="U35" i="32"/>
  <c r="U121" i="32"/>
  <c r="T108" i="33"/>
  <c r="T82" i="31" s="1"/>
  <c r="T80" i="33"/>
  <c r="T137" i="33"/>
  <c r="T110" i="31" s="1"/>
  <c r="T23" i="31"/>
  <c r="T52" i="33"/>
  <c r="T51" i="31" s="1"/>
  <c r="AA23" i="33"/>
  <c r="Y73" i="30"/>
  <c r="Y44" i="30"/>
  <c r="Y102" i="30"/>
  <c r="T53" i="33"/>
  <c r="T52" i="31" s="1"/>
  <c r="T109" i="33"/>
  <c r="T83" i="31" s="1"/>
  <c r="T138" i="33"/>
  <c r="T24" i="31"/>
  <c r="T81" i="33"/>
  <c r="D37" i="32"/>
  <c r="D94" i="32"/>
  <c r="D66" i="32"/>
  <c r="D123" i="32"/>
  <c r="X111" i="30"/>
  <c r="X53" i="30"/>
  <c r="X82" i="30"/>
  <c r="T92" i="33"/>
  <c r="T66" i="31" s="1"/>
  <c r="T121" i="33"/>
  <c r="T94" i="31" s="1"/>
  <c r="T36" i="33"/>
  <c r="T35" i="31" s="1"/>
  <c r="T64" i="33"/>
  <c r="T7" i="31"/>
  <c r="I65" i="33"/>
  <c r="I37" i="33"/>
  <c r="I8" i="31"/>
  <c r="I122" i="33"/>
  <c r="I95" i="31" s="1"/>
  <c r="I93" i="33"/>
  <c r="I67" i="31" s="1"/>
  <c r="P9" i="28"/>
  <c r="AB14" i="28"/>
  <c r="T12" i="32"/>
  <c r="T12" i="30"/>
  <c r="T12" i="33"/>
  <c r="E81" i="30"/>
  <c r="E52" i="30"/>
  <c r="E110" i="30"/>
  <c r="M18" i="28"/>
  <c r="M6" i="30"/>
  <c r="Y136" i="33"/>
  <c r="Y107" i="33"/>
  <c r="Y22" i="31"/>
  <c r="Y51" i="33"/>
  <c r="Y79" i="33"/>
  <c r="V68" i="30"/>
  <c r="V97" i="30"/>
  <c r="V39" i="30"/>
  <c r="N97" i="33"/>
  <c r="N71" i="31" s="1"/>
  <c r="N41" i="33"/>
  <c r="N40" i="31" s="1"/>
  <c r="N69" i="33"/>
  <c r="N126" i="33"/>
  <c r="N99" i="31" s="1"/>
  <c r="N12" i="31"/>
  <c r="W16" i="32"/>
  <c r="W16" i="33"/>
  <c r="W16" i="30"/>
  <c r="S13" i="28"/>
  <c r="Z35" i="33"/>
  <c r="Z34" i="31" s="1"/>
  <c r="Z63" i="33"/>
  <c r="Z6" i="31"/>
  <c r="Z120" i="33"/>
  <c r="Z91" i="33"/>
  <c r="U7" i="32"/>
  <c r="AA7" i="32" s="1"/>
  <c r="U7" i="33"/>
  <c r="U7" i="30"/>
  <c r="K124" i="33"/>
  <c r="K97" i="31" s="1"/>
  <c r="K95" i="33"/>
  <c r="K69" i="31" s="1"/>
  <c r="K39" i="33"/>
  <c r="K38" i="31" s="1"/>
  <c r="K10" i="31"/>
  <c r="K67" i="33"/>
  <c r="X81" i="33"/>
  <c r="X109" i="33"/>
  <c r="X53" i="33"/>
  <c r="X24" i="31"/>
  <c r="X138" i="33"/>
  <c r="E108" i="33"/>
  <c r="E23" i="31"/>
  <c r="E52" i="33"/>
  <c r="E80" i="33"/>
  <c r="E137" i="33"/>
  <c r="E110" i="31" s="1"/>
  <c r="V96" i="32"/>
  <c r="V125" i="32"/>
  <c r="V68" i="32"/>
  <c r="V39" i="32"/>
  <c r="Z108" i="32"/>
  <c r="Z80" i="32"/>
  <c r="Z51" i="32"/>
  <c r="Z137" i="32"/>
  <c r="N127" i="32"/>
  <c r="N70" i="32"/>
  <c r="N41" i="32"/>
  <c r="N98" i="32"/>
  <c r="I109" i="31"/>
  <c r="P11" i="28"/>
  <c r="P12" i="28"/>
  <c r="D40" i="32"/>
  <c r="D126" i="32"/>
  <c r="D69" i="32"/>
  <c r="D97" i="32"/>
  <c r="M91" i="33"/>
  <c r="M120" i="33"/>
  <c r="M63" i="33"/>
  <c r="M35" i="33"/>
  <c r="M6" i="31"/>
  <c r="T139" i="32"/>
  <c r="T110" i="32"/>
  <c r="T82" i="32"/>
  <c r="T53" i="32"/>
  <c r="N137" i="32"/>
  <c r="N80" i="32"/>
  <c r="N51" i="32"/>
  <c r="R22" i="32"/>
  <c r="N108" i="32"/>
  <c r="AC8" i="28"/>
  <c r="I12" i="33"/>
  <c r="I12" i="32"/>
  <c r="K13" i="28"/>
  <c r="I12" i="30"/>
  <c r="X25" i="33"/>
  <c r="AD26" i="28"/>
  <c r="X25" i="32"/>
  <c r="X25" i="30"/>
  <c r="L97" i="30"/>
  <c r="L39" i="30"/>
  <c r="L68" i="30"/>
  <c r="O96" i="33"/>
  <c r="O70" i="31" s="1"/>
  <c r="O125" i="33"/>
  <c r="O98" i="31" s="1"/>
  <c r="O40" i="33"/>
  <c r="O39" i="31" s="1"/>
  <c r="O11" i="31"/>
  <c r="O68" i="33"/>
  <c r="W109" i="32"/>
  <c r="W138" i="32"/>
  <c r="W52" i="32"/>
  <c r="W81" i="32"/>
  <c r="O16" i="33"/>
  <c r="O16" i="32"/>
  <c r="O16" i="30"/>
  <c r="Z14" i="28"/>
  <c r="K16" i="33"/>
  <c r="K16" i="32"/>
  <c r="K16" i="30"/>
  <c r="V67" i="33"/>
  <c r="V95" i="33"/>
  <c r="V69" i="31" s="1"/>
  <c r="V124" i="33"/>
  <c r="V97" i="31" s="1"/>
  <c r="V39" i="33"/>
  <c r="V10" i="31"/>
  <c r="U17" i="33"/>
  <c r="U17" i="32"/>
  <c r="AA18" i="28"/>
  <c r="U17" i="30"/>
  <c r="N120" i="33"/>
  <c r="N91" i="33"/>
  <c r="R6" i="33"/>
  <c r="N63" i="33"/>
  <c r="N35" i="33"/>
  <c r="N34" i="31" s="1"/>
  <c r="N6" i="31"/>
  <c r="K9" i="33"/>
  <c r="K9" i="30"/>
  <c r="K9" i="32"/>
  <c r="N23" i="32"/>
  <c r="N23" i="30"/>
  <c r="R24" i="28"/>
  <c r="N23" i="33"/>
  <c r="I9" i="33"/>
  <c r="I9" i="32"/>
  <c r="I9" i="30"/>
  <c r="G7" i="30"/>
  <c r="G7" i="32"/>
  <c r="G7" i="33"/>
  <c r="W137" i="33"/>
  <c r="W110" i="31" s="1"/>
  <c r="W108" i="33"/>
  <c r="W82" i="31" s="1"/>
  <c r="W52" i="33"/>
  <c r="W51" i="31" s="1"/>
  <c r="W23" i="31"/>
  <c r="W80" i="33"/>
  <c r="Q101" i="33"/>
  <c r="Q75" i="31" s="1"/>
  <c r="Q130" i="33"/>
  <c r="Q103" i="31" s="1"/>
  <c r="Q45" i="33"/>
  <c r="Q73" i="33"/>
  <c r="Q16" i="31"/>
  <c r="H130" i="32"/>
  <c r="H44" i="32"/>
  <c r="H73" i="32"/>
  <c r="H101" i="32"/>
  <c r="S18" i="28"/>
  <c r="H96" i="32"/>
  <c r="H125" i="32"/>
  <c r="H68" i="32"/>
  <c r="H39" i="32"/>
  <c r="X38" i="31"/>
  <c r="AC17" i="28"/>
  <c r="T74" i="30"/>
  <c r="T103" i="30"/>
  <c r="T45" i="30"/>
  <c r="M22" i="30"/>
  <c r="J39" i="33"/>
  <c r="J95" i="33"/>
  <c r="J10" i="31"/>
  <c r="J124" i="33"/>
  <c r="J97" i="31" s="1"/>
  <c r="J67" i="33"/>
  <c r="R93" i="30"/>
  <c r="R64" i="30"/>
  <c r="R35" i="30"/>
  <c r="Y8" i="25"/>
  <c r="J6" i="26"/>
  <c r="J8" i="26"/>
  <c r="J10" i="28"/>
  <c r="Q17" i="30"/>
  <c r="Q17" i="32"/>
  <c r="Q17" i="33"/>
  <c r="Q23" i="28"/>
  <c r="Q24" i="28" s="1"/>
  <c r="Q25" i="28" s="1"/>
  <c r="Q26" i="28" s="1"/>
  <c r="N99" i="30"/>
  <c r="N41" i="30"/>
  <c r="N70" i="30"/>
  <c r="J23" i="33"/>
  <c r="J23" i="30"/>
  <c r="J23" i="32"/>
  <c r="L24" i="28"/>
  <c r="X129" i="33"/>
  <c r="X102" i="31" s="1"/>
  <c r="X100" i="33"/>
  <c r="X74" i="31" s="1"/>
  <c r="X44" i="33"/>
  <c r="X43" i="31" s="1"/>
  <c r="X15" i="31"/>
  <c r="X72" i="33"/>
  <c r="W74" i="31"/>
  <c r="D81" i="31"/>
  <c r="U45" i="32"/>
  <c r="U102" i="32"/>
  <c r="U131" i="32"/>
  <c r="U74" i="32"/>
  <c r="T45" i="32"/>
  <c r="T44" i="31" s="1"/>
  <c r="T16" i="31"/>
  <c r="T74" i="32"/>
  <c r="T131" i="32"/>
  <c r="T102" i="32"/>
  <c r="T75" i="31" s="1"/>
  <c r="I17" i="28"/>
  <c r="I16" i="28"/>
  <c r="AH13" i="28"/>
  <c r="Z129" i="33"/>
  <c r="Z44" i="33"/>
  <c r="Z43" i="31" s="1"/>
  <c r="Z100" i="33"/>
  <c r="Z15" i="31"/>
  <c r="Z72" i="33"/>
  <c r="I8" i="28"/>
  <c r="W11" i="33"/>
  <c r="W11" i="32"/>
  <c r="W11" i="30"/>
  <c r="Q10" i="26"/>
  <c r="G35" i="30"/>
  <c r="G93" i="30"/>
  <c r="G64" i="30"/>
  <c r="Z17" i="33"/>
  <c r="Z17" i="32"/>
  <c r="Z17" i="30"/>
  <c r="V120" i="33"/>
  <c r="V93" i="31" s="1"/>
  <c r="V35" i="33"/>
  <c r="V34" i="31" s="1"/>
  <c r="V6" i="31"/>
  <c r="V63" i="33"/>
  <c r="V91" i="33"/>
  <c r="V65" i="31" s="1"/>
  <c r="G22" i="33"/>
  <c r="G22" i="32"/>
  <c r="G22" i="30"/>
  <c r="I23" i="28"/>
  <c r="K12" i="33"/>
  <c r="K12" i="32"/>
  <c r="K12" i="30"/>
  <c r="M13" i="28"/>
  <c r="AF11" i="28"/>
  <c r="AF12" i="28"/>
  <c r="AF13" i="28"/>
  <c r="AF14" i="28"/>
  <c r="Q131" i="32"/>
  <c r="Q102" i="32"/>
  <c r="Q74" i="32"/>
  <c r="Q45" i="32"/>
  <c r="O129" i="33"/>
  <c r="O102" i="31" s="1"/>
  <c r="O72" i="33"/>
  <c r="O44" i="33"/>
  <c r="O43" i="31" s="1"/>
  <c r="O15" i="31"/>
  <c r="O100" i="33"/>
  <c r="O74" i="31" s="1"/>
  <c r="K36" i="33"/>
  <c r="K35" i="31" s="1"/>
  <c r="K64" i="33"/>
  <c r="K7" i="31"/>
  <c r="K121" i="33"/>
  <c r="K94" i="31" s="1"/>
  <c r="K92" i="33"/>
  <c r="K66" i="31" s="1"/>
  <c r="Z16" i="30"/>
  <c r="Z16" i="33"/>
  <c r="Z16" i="32"/>
  <c r="U93" i="31"/>
  <c r="F97" i="31"/>
  <c r="J34" i="31"/>
  <c r="E11" i="33"/>
  <c r="E12" i="28"/>
  <c r="E11" i="32"/>
  <c r="E11" i="30"/>
  <c r="O38" i="31"/>
  <c r="V35" i="32"/>
  <c r="V92" i="32"/>
  <c r="V64" i="32"/>
  <c r="V121" i="32"/>
  <c r="G130" i="32"/>
  <c r="G44" i="32"/>
  <c r="G101" i="32"/>
  <c r="G73" i="32"/>
  <c r="J12" i="33"/>
  <c r="J12" i="30"/>
  <c r="J12" i="32"/>
  <c r="L13" i="28"/>
  <c r="D71" i="31"/>
  <c r="T96" i="32"/>
  <c r="AA10" i="32"/>
  <c r="T68" i="32"/>
  <c r="T39" i="32"/>
  <c r="T125" i="32"/>
  <c r="Y102" i="32"/>
  <c r="Y45" i="32"/>
  <c r="Y131" i="32"/>
  <c r="Y74" i="32"/>
  <c r="AC12" i="28"/>
  <c r="I12" i="28"/>
  <c r="O44" i="32"/>
  <c r="O73" i="32"/>
  <c r="O101" i="32"/>
  <c r="O130" i="32"/>
  <c r="I70" i="31"/>
  <c r="U34" i="31"/>
  <c r="W81" i="31"/>
  <c r="W44" i="32"/>
  <c r="W43" i="31" s="1"/>
  <c r="W101" i="32"/>
  <c r="W73" i="32"/>
  <c r="W130" i="32"/>
  <c r="E95" i="31"/>
  <c r="Y92" i="33"/>
  <c r="Y66" i="31" s="1"/>
  <c r="Y121" i="33"/>
  <c r="Y64" i="33"/>
  <c r="Y36" i="33"/>
  <c r="Y35" i="31" s="1"/>
  <c r="Y7" i="31"/>
  <c r="D14" i="33"/>
  <c r="D14" i="32"/>
  <c r="D14" i="30"/>
  <c r="O95" i="32"/>
  <c r="O124" i="32"/>
  <c r="O38" i="32"/>
  <c r="O67" i="32"/>
  <c r="I81" i="30"/>
  <c r="I52" i="30"/>
  <c r="I110" i="30"/>
  <c r="T68" i="30"/>
  <c r="T97" i="30"/>
  <c r="T39" i="30"/>
  <c r="AA10" i="30"/>
  <c r="I75" i="30"/>
  <c r="I46" i="30"/>
  <c r="I104" i="30"/>
  <c r="N17" i="32"/>
  <c r="N17" i="33"/>
  <c r="N17" i="30"/>
  <c r="Y17" i="33"/>
  <c r="Y17" i="30"/>
  <c r="Y17" i="32"/>
  <c r="L16" i="32"/>
  <c r="L16" i="33"/>
  <c r="L16" i="30"/>
  <c r="M121" i="32"/>
  <c r="M92" i="32"/>
  <c r="M35" i="32"/>
  <c r="M64" i="32"/>
  <c r="U81" i="30"/>
  <c r="U52" i="30"/>
  <c r="U110" i="30"/>
  <c r="D24" i="32"/>
  <c r="D25" i="28"/>
  <c r="D24" i="30"/>
  <c r="D24" i="33"/>
  <c r="Q7" i="28"/>
  <c r="Q8" i="28"/>
  <c r="Q9" i="28" s="1"/>
  <c r="E67" i="32"/>
  <c r="E38" i="32"/>
  <c r="E124" i="32"/>
  <c r="E95" i="32"/>
  <c r="Y8" i="31"/>
  <c r="T92" i="32"/>
  <c r="T64" i="32"/>
  <c r="T35" i="32"/>
  <c r="AA6" i="32"/>
  <c r="T121" i="32"/>
  <c r="Y122" i="32"/>
  <c r="Y93" i="32"/>
  <c r="Y36" i="32"/>
  <c r="Y65" i="32"/>
  <c r="D127" i="33"/>
  <c r="D70" i="33"/>
  <c r="D42" i="33"/>
  <c r="D13" i="31"/>
  <c r="D98" i="33"/>
  <c r="D72" i="31" s="1"/>
  <c r="I24" i="33"/>
  <c r="I24" i="32"/>
  <c r="I24" i="30"/>
  <c r="K25" i="28"/>
  <c r="I97" i="30"/>
  <c r="I68" i="30"/>
  <c r="I39" i="30"/>
  <c r="M10" i="30"/>
  <c r="T8" i="32"/>
  <c r="T8" i="33"/>
  <c r="T8" i="30"/>
  <c r="O66" i="33"/>
  <c r="O123" i="33"/>
  <c r="O9" i="31"/>
  <c r="O38" i="33"/>
  <c r="O94" i="33"/>
  <c r="M23" i="33"/>
  <c r="I80" i="33"/>
  <c r="I108" i="33"/>
  <c r="I82" i="31" s="1"/>
  <c r="I52" i="33"/>
  <c r="I51" i="31" s="1"/>
  <c r="I23" i="31"/>
  <c r="I137" i="33"/>
  <c r="I110" i="31" s="1"/>
  <c r="T95" i="33"/>
  <c r="T39" i="33"/>
  <c r="T38" i="31" s="1"/>
  <c r="T67" i="33"/>
  <c r="T124" i="33"/>
  <c r="T97" i="31" s="1"/>
  <c r="AA10" i="33"/>
  <c r="T10" i="31"/>
  <c r="I103" i="32"/>
  <c r="I46" i="32"/>
  <c r="I75" i="32"/>
  <c r="I132" i="32"/>
  <c r="Y103" i="30"/>
  <c r="Y45" i="30"/>
  <c r="Y74" i="30"/>
  <c r="N40" i="30"/>
  <c r="N69" i="30"/>
  <c r="N98" i="30"/>
  <c r="I69" i="32"/>
  <c r="I126" i="32"/>
  <c r="I97" i="32"/>
  <c r="I40" i="32"/>
  <c r="U108" i="33"/>
  <c r="U137" i="33"/>
  <c r="U80" i="33"/>
  <c r="U23" i="31"/>
  <c r="U52" i="33"/>
  <c r="U51" i="31" s="1"/>
  <c r="D52" i="32"/>
  <c r="D138" i="32"/>
  <c r="D109" i="32"/>
  <c r="D81" i="32"/>
  <c r="E123" i="33"/>
  <c r="E66" i="33"/>
  <c r="E38" i="33"/>
  <c r="E94" i="33"/>
  <c r="E9" i="31"/>
  <c r="Y36" i="31"/>
  <c r="R15" i="30"/>
  <c r="N102" i="30"/>
  <c r="N44" i="30"/>
  <c r="N73" i="30"/>
  <c r="I98" i="31"/>
  <c r="W80" i="32"/>
  <c r="W108" i="32"/>
  <c r="W51" i="32"/>
  <c r="W50" i="31" s="1"/>
  <c r="W137" i="32"/>
  <c r="W109" i="31" s="1"/>
  <c r="P35" i="30"/>
  <c r="P93" i="30"/>
  <c r="P64" i="30"/>
  <c r="L65" i="31"/>
  <c r="W35" i="30"/>
  <c r="W93" i="30"/>
  <c r="W64" i="30"/>
  <c r="AA15" i="33"/>
  <c r="F51" i="30"/>
  <c r="F109" i="30"/>
  <c r="F80" i="30"/>
  <c r="E109" i="31"/>
  <c r="T35" i="33"/>
  <c r="T34" i="31" s="1"/>
  <c r="T91" i="33"/>
  <c r="T65" i="31" s="1"/>
  <c r="T120" i="33"/>
  <c r="T93" i="31" s="1"/>
  <c r="T6" i="31"/>
  <c r="T63" i="33"/>
  <c r="AA6" i="33"/>
  <c r="O35" i="32"/>
  <c r="O121" i="32"/>
  <c r="O64" i="32"/>
  <c r="O92" i="32"/>
  <c r="E38" i="31"/>
  <c r="D99" i="32"/>
  <c r="D42" i="32"/>
  <c r="D71" i="32"/>
  <c r="D128" i="32"/>
  <c r="D94" i="31"/>
  <c r="M7" i="32"/>
  <c r="I93" i="32"/>
  <c r="I65" i="32"/>
  <c r="I122" i="32"/>
  <c r="I36" i="32"/>
  <c r="I102" i="33"/>
  <c r="I46" i="33"/>
  <c r="I74" i="33"/>
  <c r="I131" i="33"/>
  <c r="I17" i="31"/>
  <c r="Y130" i="33"/>
  <c r="Y103" i="31" s="1"/>
  <c r="Y16" i="31"/>
  <c r="Y73" i="33"/>
  <c r="Y45" i="33"/>
  <c r="Y44" i="31" s="1"/>
  <c r="Y101" i="33"/>
  <c r="Y75" i="31" s="1"/>
  <c r="N97" i="32"/>
  <c r="N126" i="32"/>
  <c r="N69" i="32"/>
  <c r="N40" i="32"/>
  <c r="P17" i="28"/>
  <c r="F24" i="33"/>
  <c r="F24" i="30"/>
  <c r="F25" i="28"/>
  <c r="F24" i="32"/>
  <c r="U81" i="32"/>
  <c r="U52" i="32"/>
  <c r="U109" i="32"/>
  <c r="U138" i="32"/>
  <c r="AA23" i="32"/>
  <c r="D81" i="30"/>
  <c r="D52" i="30"/>
  <c r="D110" i="30"/>
  <c r="J17" i="32"/>
  <c r="J17" i="33"/>
  <c r="J17" i="30"/>
  <c r="Y95" i="31"/>
  <c r="N129" i="33"/>
  <c r="N102" i="31" s="1"/>
  <c r="N100" i="33"/>
  <c r="N72" i="33"/>
  <c r="N15" i="31"/>
  <c r="N44" i="33"/>
  <c r="N43" i="31" s="1"/>
  <c r="R15" i="33"/>
  <c r="I39" i="31"/>
  <c r="K109" i="31"/>
  <c r="X96" i="32"/>
  <c r="X69" i="31" s="1"/>
  <c r="X10" i="31"/>
  <c r="X125" i="32"/>
  <c r="X97" i="31" s="1"/>
  <c r="X39" i="32"/>
  <c r="X68" i="32"/>
  <c r="P120" i="33"/>
  <c r="P93" i="31" s="1"/>
  <c r="P63" i="33"/>
  <c r="P35" i="33"/>
  <c r="P34" i="31" s="1"/>
  <c r="P91" i="33"/>
  <c r="P65" i="31" s="1"/>
  <c r="P6" i="31"/>
  <c r="X16" i="33"/>
  <c r="AD17" i="28"/>
  <c r="X16" i="30"/>
  <c r="X16" i="32"/>
  <c r="W64" i="32"/>
  <c r="W35" i="32"/>
  <c r="W92" i="32"/>
  <c r="W121" i="32"/>
  <c r="F108" i="32"/>
  <c r="F51" i="32"/>
  <c r="F137" i="32"/>
  <c r="F80" i="32"/>
  <c r="E81" i="31"/>
  <c r="O96" i="30"/>
  <c r="O67" i="30"/>
  <c r="O38" i="30"/>
  <c r="O120" i="33"/>
  <c r="O93" i="31" s="1"/>
  <c r="O63" i="33"/>
  <c r="O35" i="33"/>
  <c r="O34" i="31" s="1"/>
  <c r="O91" i="33"/>
  <c r="O65" i="31" s="1"/>
  <c r="O6" i="31"/>
  <c r="Z9" i="28"/>
  <c r="E97" i="31"/>
  <c r="H22" i="30"/>
  <c r="O95" i="30"/>
  <c r="O66" i="30"/>
  <c r="O37" i="30"/>
  <c r="J7" i="33"/>
  <c r="L8" i="28"/>
  <c r="J7" i="30"/>
  <c r="J7" i="32"/>
  <c r="I95" i="33"/>
  <c r="M10" i="33"/>
  <c r="I10" i="31"/>
  <c r="I39" i="33"/>
  <c r="I124" i="33"/>
  <c r="I67" i="33"/>
  <c r="I121" i="33"/>
  <c r="I94" i="31" s="1"/>
  <c r="I92" i="33"/>
  <c r="I36" i="33"/>
  <c r="I35" i="31" s="1"/>
  <c r="M7" i="33"/>
  <c r="I64" i="33"/>
  <c r="I7" i="31"/>
  <c r="P8" i="33"/>
  <c r="T9" i="28"/>
  <c r="P8" i="32"/>
  <c r="P8" i="30"/>
  <c r="N16" i="33"/>
  <c r="N16" i="30"/>
  <c r="N16" i="32"/>
  <c r="F52" i="30"/>
  <c r="F110" i="30"/>
  <c r="F81" i="30"/>
  <c r="AA25" i="28"/>
  <c r="U24" i="33"/>
  <c r="U24" i="30"/>
  <c r="U24" i="32"/>
  <c r="N68" i="33"/>
  <c r="N125" i="33"/>
  <c r="N98" i="31" s="1"/>
  <c r="N40" i="33"/>
  <c r="N39" i="31" s="1"/>
  <c r="N96" i="33"/>
  <c r="N11" i="31"/>
  <c r="U11" i="33"/>
  <c r="U11" i="32"/>
  <c r="U11" i="30"/>
  <c r="P110" i="30"/>
  <c r="P81" i="30"/>
  <c r="P52" i="30"/>
  <c r="G97" i="30"/>
  <c r="G68" i="30"/>
  <c r="G39" i="30"/>
  <c r="P50" i="31"/>
  <c r="D108" i="33"/>
  <c r="D52" i="33"/>
  <c r="D137" i="33"/>
  <c r="D80" i="33"/>
  <c r="D23" i="31"/>
  <c r="H10" i="30"/>
  <c r="L18" i="28"/>
  <c r="D67" i="32"/>
  <c r="D124" i="32"/>
  <c r="D95" i="32"/>
  <c r="D38" i="32"/>
  <c r="Y67" i="31"/>
  <c r="R15" i="32"/>
  <c r="N101" i="32"/>
  <c r="N73" i="32"/>
  <c r="N44" i="32"/>
  <c r="N130" i="32"/>
  <c r="I11" i="31"/>
  <c r="K50" i="31"/>
  <c r="X80" i="30"/>
  <c r="X109" i="30"/>
  <c r="X51" i="30"/>
  <c r="AB18" i="28"/>
  <c r="V17" i="30"/>
  <c r="V17" i="32"/>
  <c r="V17" i="33"/>
  <c r="X120" i="33"/>
  <c r="X93" i="31" s="1"/>
  <c r="X63" i="33"/>
  <c r="X91" i="33"/>
  <c r="X65" i="31" s="1"/>
  <c r="X6" i="31"/>
  <c r="X35" i="33"/>
  <c r="X34" i="31" s="1"/>
  <c r="W120" i="33"/>
  <c r="W35" i="33"/>
  <c r="W91" i="33"/>
  <c r="W6" i="31"/>
  <c r="W63" i="33"/>
  <c r="F79" i="33"/>
  <c r="F51" i="33"/>
  <c r="F50" i="31" s="1"/>
  <c r="F136" i="33"/>
  <c r="F109" i="31" s="1"/>
  <c r="F22" i="31"/>
  <c r="F107" i="33"/>
  <c r="AE18" i="28"/>
  <c r="Y9" i="33"/>
  <c r="Y9" i="30"/>
  <c r="Y9" i="32"/>
  <c r="T103" i="31"/>
  <c r="O122" i="33"/>
  <c r="O65" i="33"/>
  <c r="O93" i="33"/>
  <c r="O8" i="31"/>
  <c r="O37" i="33"/>
  <c r="O36" i="31" s="1"/>
  <c r="O51" i="30"/>
  <c r="O80" i="30"/>
  <c r="O109" i="30"/>
  <c r="F94" i="31"/>
  <c r="AA8" i="28"/>
  <c r="I125" i="32"/>
  <c r="M10" i="32"/>
  <c r="I68" i="32"/>
  <c r="I39" i="32"/>
  <c r="I96" i="32"/>
  <c r="D66" i="31"/>
  <c r="F91" i="33"/>
  <c r="F120" i="33"/>
  <c r="F6" i="31"/>
  <c r="F63" i="33"/>
  <c r="F35" i="33"/>
  <c r="H6" i="33"/>
  <c r="P36" i="32"/>
  <c r="P93" i="32"/>
  <c r="P122" i="32"/>
  <c r="P65" i="32"/>
  <c r="R18" i="28"/>
  <c r="F137" i="33"/>
  <c r="F110" i="31" s="1"/>
  <c r="F108" i="33"/>
  <c r="F82" i="31" s="1"/>
  <c r="F80" i="33"/>
  <c r="F23" i="31"/>
  <c r="F52" i="33"/>
  <c r="F51" i="31" s="1"/>
  <c r="V51" i="32"/>
  <c r="V137" i="32"/>
  <c r="V108" i="32"/>
  <c r="V80" i="32"/>
  <c r="J69" i="32"/>
  <c r="J97" i="32"/>
  <c r="J126" i="32"/>
  <c r="J40" i="32"/>
  <c r="AA12" i="28"/>
  <c r="P24" i="32"/>
  <c r="P24" i="33"/>
  <c r="T25" i="28"/>
  <c r="P24" i="30"/>
  <c r="G125" i="32"/>
  <c r="G68" i="32"/>
  <c r="G39" i="32"/>
  <c r="G96" i="32"/>
  <c r="P109" i="31"/>
  <c r="Q110" i="30"/>
  <c r="Q81" i="30"/>
  <c r="Q52" i="30"/>
  <c r="D38" i="30"/>
  <c r="D96" i="30"/>
  <c r="D67" i="30"/>
  <c r="L51" i="32"/>
  <c r="L108" i="32"/>
  <c r="L80" i="32"/>
  <c r="L137" i="32"/>
  <c r="K81" i="31"/>
  <c r="X108" i="32"/>
  <c r="X137" i="32"/>
  <c r="X80" i="32"/>
  <c r="X51" i="32"/>
  <c r="T109" i="30"/>
  <c r="T80" i="30"/>
  <c r="T51" i="30"/>
  <c r="AA22" i="30"/>
  <c r="L15" i="33"/>
  <c r="L15" i="32"/>
  <c r="L15" i="30"/>
  <c r="N36" i="33"/>
  <c r="N35" i="31" s="1"/>
  <c r="N64" i="33"/>
  <c r="N92" i="33"/>
  <c r="N66" i="31" s="1"/>
  <c r="N121" i="33"/>
  <c r="N94" i="31" s="1"/>
  <c r="N7" i="31"/>
  <c r="P51" i="30"/>
  <c r="P109" i="30"/>
  <c r="P80" i="30"/>
  <c r="K63" i="33"/>
  <c r="K91" i="33"/>
  <c r="K65" i="31" s="1"/>
  <c r="K35" i="33"/>
  <c r="K34" i="31" s="1"/>
  <c r="K120" i="33"/>
  <c r="K93" i="31" s="1"/>
  <c r="K6" i="31"/>
  <c r="E17" i="28"/>
  <c r="V15" i="31"/>
  <c r="Y95" i="30"/>
  <c r="Y37" i="30"/>
  <c r="Y66" i="30"/>
  <c r="F129" i="33"/>
  <c r="F102" i="31" s="1"/>
  <c r="F44" i="33"/>
  <c r="F43" i="31" s="1"/>
  <c r="F72" i="33"/>
  <c r="F100" i="33"/>
  <c r="F74" i="31" s="1"/>
  <c r="F15" i="31"/>
  <c r="O94" i="32"/>
  <c r="O37" i="32"/>
  <c r="O66" i="32"/>
  <c r="O123" i="32"/>
  <c r="E73" i="30"/>
  <c r="E102" i="30"/>
  <c r="E44" i="30"/>
  <c r="O108" i="32"/>
  <c r="O81" i="31" s="1"/>
  <c r="O137" i="32"/>
  <c r="O109" i="31" s="1"/>
  <c r="O80" i="32"/>
  <c r="O51" i="32"/>
  <c r="O50" i="31" s="1"/>
  <c r="K138" i="32"/>
  <c r="K52" i="32"/>
  <c r="K109" i="32"/>
  <c r="K81" i="32"/>
  <c r="I103" i="31"/>
  <c r="X8" i="26"/>
  <c r="X110" i="32"/>
  <c r="X82" i="32"/>
  <c r="X139" i="32"/>
  <c r="X53" i="32"/>
  <c r="F35" i="32"/>
  <c r="F121" i="32"/>
  <c r="F64" i="32"/>
  <c r="F92" i="32"/>
  <c r="P65" i="30"/>
  <c r="P36" i="30"/>
  <c r="P94" i="30"/>
  <c r="V103" i="30"/>
  <c r="V74" i="30"/>
  <c r="V45" i="30"/>
  <c r="V23" i="33"/>
  <c r="AB24" i="28"/>
  <c r="V23" i="32"/>
  <c r="V23" i="30"/>
  <c r="J40" i="30"/>
  <c r="J98" i="30"/>
  <c r="J69" i="30"/>
  <c r="P52" i="32"/>
  <c r="P81" i="32"/>
  <c r="P109" i="32"/>
  <c r="P138" i="32"/>
  <c r="V11" i="32"/>
  <c r="V11" i="33"/>
  <c r="V11" i="30"/>
  <c r="G67" i="33"/>
  <c r="G124" i="33"/>
  <c r="G39" i="33"/>
  <c r="G10" i="31"/>
  <c r="G95" i="33"/>
  <c r="G69" i="31" s="1"/>
  <c r="Q24" i="32"/>
  <c r="Q24" i="33"/>
  <c r="W25" i="28"/>
  <c r="Q24" i="30"/>
  <c r="J16" i="33"/>
  <c r="J16" i="32"/>
  <c r="J16" i="30"/>
  <c r="F130" i="33"/>
  <c r="F103" i="31" s="1"/>
  <c r="F101" i="33"/>
  <c r="F75" i="31" s="1"/>
  <c r="F73" i="33"/>
  <c r="F45" i="33"/>
  <c r="F44" i="31" s="1"/>
  <c r="F16" i="31"/>
  <c r="D123" i="33"/>
  <c r="D38" i="33"/>
  <c r="D94" i="33"/>
  <c r="D66" i="33"/>
  <c r="D9" i="31"/>
  <c r="N8" i="31"/>
  <c r="Z95" i="30"/>
  <c r="Z37" i="30"/>
  <c r="Z66" i="30"/>
  <c r="Q93" i="30"/>
  <c r="Q64" i="30"/>
  <c r="Q35" i="30"/>
  <c r="J9" i="22"/>
  <c r="F9" i="22" s="1"/>
  <c r="H19" i="21" s="1"/>
  <c r="H25" i="21" s="1"/>
  <c r="J19" i="22"/>
  <c r="F19" i="22" s="1"/>
  <c r="R19" i="21" s="1"/>
  <c r="R25" i="21" s="1"/>
  <c r="J13" i="22"/>
  <c r="F13" i="22" s="1"/>
  <c r="L19" i="21" s="1"/>
  <c r="L25" i="21" s="1"/>
  <c r="J8" i="22"/>
  <c r="F8" i="22" s="1"/>
  <c r="G19" i="21" s="1"/>
  <c r="G25" i="21" s="1"/>
  <c r="J18" i="22"/>
  <c r="F18" i="22" s="1"/>
  <c r="Q19" i="21" s="1"/>
  <c r="Q25" i="21" s="1"/>
  <c r="J12" i="22"/>
  <c r="F12" i="22" s="1"/>
  <c r="K19" i="21" s="1"/>
  <c r="K25" i="21" s="1"/>
  <c r="J7" i="22"/>
  <c r="F7" i="22" s="1"/>
  <c r="F19" i="21" s="1"/>
  <c r="F25" i="21" s="1"/>
  <c r="J17" i="22"/>
  <c r="F17" i="22" s="1"/>
  <c r="P19" i="21" s="1"/>
  <c r="P25" i="21" s="1"/>
  <c r="J6" i="22"/>
  <c r="F6" i="22" s="1"/>
  <c r="E19" i="21" s="1"/>
  <c r="E25" i="21" s="1"/>
  <c r="J11" i="22"/>
  <c r="F11" i="22" s="1"/>
  <c r="J19" i="21" s="1"/>
  <c r="J25" i="21" s="1"/>
  <c r="J21" i="22"/>
  <c r="F21" i="22" s="1"/>
  <c r="T19" i="21" s="1"/>
  <c r="T25" i="21" s="1"/>
  <c r="J5" i="22"/>
  <c r="F5" i="22" s="1"/>
  <c r="D19" i="21" s="1"/>
  <c r="D25" i="21" s="1"/>
  <c r="J15" i="22"/>
  <c r="F15" i="22" s="1"/>
  <c r="N19" i="21" s="1"/>
  <c r="N25" i="21" s="1"/>
  <c r="J20" i="22"/>
  <c r="F20" i="22" s="1"/>
  <c r="S19" i="21" s="1"/>
  <c r="S25" i="21" s="1"/>
  <c r="J22" i="22"/>
  <c r="F22" i="22" s="1"/>
  <c r="U19" i="21" s="1"/>
  <c r="U25" i="21" s="1"/>
  <c r="J16" i="22"/>
  <c r="F16" i="22" s="1"/>
  <c r="O19" i="21" s="1"/>
  <c r="O25" i="21" s="1"/>
  <c r="J10" i="22"/>
  <c r="F10" i="22" s="1"/>
  <c r="I19" i="21" s="1"/>
  <c r="I25" i="21" s="1"/>
  <c r="J4" i="22"/>
  <c r="F4" i="22" s="1"/>
  <c r="C19" i="21" s="1"/>
  <c r="C25" i="21" s="1"/>
  <c r="J14" i="22"/>
  <c r="F14" i="22" s="1"/>
  <c r="M19" i="21" s="1"/>
  <c r="M25" i="21" s="1"/>
  <c r="K21" i="22"/>
  <c r="D21" i="22" s="1"/>
  <c r="K17" i="22"/>
  <c r="D17" i="22" s="1"/>
  <c r="K15" i="22"/>
  <c r="D15" i="22" s="1"/>
  <c r="K13" i="22"/>
  <c r="D13" i="22" s="1"/>
  <c r="K9" i="22"/>
  <c r="D9" i="22" s="1"/>
  <c r="K7" i="22"/>
  <c r="D7" i="22" s="1"/>
  <c r="K19" i="22"/>
  <c r="D19" i="22" s="1"/>
  <c r="K11" i="22"/>
  <c r="D11" i="22" s="1"/>
  <c r="K5" i="22"/>
  <c r="D5" i="22" s="1"/>
  <c r="K8" i="22"/>
  <c r="D8" i="22" s="1"/>
  <c r="K18" i="22"/>
  <c r="D18" i="22" s="1"/>
  <c r="K12" i="22"/>
  <c r="D12" i="22" s="1"/>
  <c r="K10" i="22"/>
  <c r="D10" i="22" s="1"/>
  <c r="K4" i="22"/>
  <c r="D4" i="22" s="1"/>
  <c r="K22" i="22"/>
  <c r="D22" i="22" s="1"/>
  <c r="K6" i="22"/>
  <c r="D6" i="22" s="1"/>
  <c r="K16" i="22"/>
  <c r="D16" i="22" s="1"/>
  <c r="K20" i="22"/>
  <c r="D20" i="22" s="1"/>
  <c r="K14" i="22"/>
  <c r="D14" i="22" s="1"/>
  <c r="I21" i="22"/>
  <c r="E21" i="22" s="1"/>
  <c r="T18" i="21" s="1"/>
  <c r="T24" i="21" s="1"/>
  <c r="I19" i="22"/>
  <c r="E19" i="22" s="1"/>
  <c r="R18" i="21" s="1"/>
  <c r="R24" i="21" s="1"/>
  <c r="I17" i="22"/>
  <c r="E17" i="22" s="1"/>
  <c r="P18" i="21" s="1"/>
  <c r="P24" i="21" s="1"/>
  <c r="I15" i="22"/>
  <c r="E15" i="22" s="1"/>
  <c r="N18" i="21" s="1"/>
  <c r="N24" i="21" s="1"/>
  <c r="I13" i="22"/>
  <c r="E13" i="22" s="1"/>
  <c r="L18" i="21" s="1"/>
  <c r="L24" i="21" s="1"/>
  <c r="I11" i="22"/>
  <c r="E11" i="22" s="1"/>
  <c r="J18" i="21" s="1"/>
  <c r="J24" i="21" s="1"/>
  <c r="I9" i="22"/>
  <c r="E9" i="22" s="1"/>
  <c r="H18" i="21" s="1"/>
  <c r="H24" i="21" s="1"/>
  <c r="I7" i="22"/>
  <c r="E7" i="22" s="1"/>
  <c r="F18" i="21" s="1"/>
  <c r="F24" i="21" s="1"/>
  <c r="I5" i="22"/>
  <c r="E5" i="22" s="1"/>
  <c r="D18" i="21" s="1"/>
  <c r="D24" i="21" s="1"/>
  <c r="I14" i="22"/>
  <c r="E14" i="22" s="1"/>
  <c r="M18" i="21" s="1"/>
  <c r="M24" i="21" s="1"/>
  <c r="I4" i="22"/>
  <c r="E4" i="22" s="1"/>
  <c r="C18" i="21" s="1"/>
  <c r="C24" i="21" s="1"/>
  <c r="I8" i="22"/>
  <c r="E8" i="22" s="1"/>
  <c r="G18" i="21" s="1"/>
  <c r="G24" i="21" s="1"/>
  <c r="I18" i="22"/>
  <c r="E18" i="22" s="1"/>
  <c r="Q18" i="21" s="1"/>
  <c r="Q24" i="21" s="1"/>
  <c r="I12" i="22"/>
  <c r="E12" i="22" s="1"/>
  <c r="K18" i="21" s="1"/>
  <c r="K24" i="21" s="1"/>
  <c r="I22" i="22"/>
  <c r="E22" i="22" s="1"/>
  <c r="U18" i="21" s="1"/>
  <c r="U24" i="21" s="1"/>
  <c r="I6" i="22"/>
  <c r="E6" i="22" s="1"/>
  <c r="E18" i="21" s="1"/>
  <c r="E24" i="21" s="1"/>
  <c r="I16" i="22"/>
  <c r="E16" i="22" s="1"/>
  <c r="O18" i="21" s="1"/>
  <c r="O24" i="21" s="1"/>
  <c r="I10" i="22"/>
  <c r="E10" i="22" s="1"/>
  <c r="I18" i="21" s="1"/>
  <c r="I24" i="21" s="1"/>
  <c r="I20" i="22"/>
  <c r="E20" i="22" s="1"/>
  <c r="S18" i="21" s="1"/>
  <c r="S24" i="21" s="1"/>
  <c r="P86" i="35" l="1"/>
  <c r="G86" i="35"/>
  <c r="G42" i="35"/>
  <c r="H42" i="35"/>
  <c r="H86" i="35"/>
  <c r="T86" i="35"/>
  <c r="E77" i="35"/>
  <c r="E86" i="35" s="1"/>
  <c r="J41" i="35"/>
  <c r="J85" i="35" s="1"/>
  <c r="J56" i="35"/>
  <c r="J100" i="35" s="1"/>
  <c r="J70" i="35"/>
  <c r="J114" i="35" s="1"/>
  <c r="J13" i="35"/>
  <c r="J14" i="35" s="1"/>
  <c r="S77" i="35"/>
  <c r="S86" i="35" s="1"/>
  <c r="S42" i="35"/>
  <c r="L36" i="35"/>
  <c r="L80" i="35" s="1"/>
  <c r="L86" i="35" s="1"/>
  <c r="L51" i="35"/>
  <c r="L95" i="35" s="1"/>
  <c r="L65" i="35"/>
  <c r="L109" i="35" s="1"/>
  <c r="F36" i="35"/>
  <c r="F65" i="35"/>
  <c r="F109" i="35" s="1"/>
  <c r="F51" i="35"/>
  <c r="F95" i="35" s="1"/>
  <c r="F13" i="35"/>
  <c r="F14" i="35" s="1"/>
  <c r="K86" i="35"/>
  <c r="O78" i="35"/>
  <c r="O86" i="35" s="1"/>
  <c r="O42" i="35"/>
  <c r="K42" i="35"/>
  <c r="N42" i="35"/>
  <c r="N86" i="35"/>
  <c r="C51" i="35"/>
  <c r="C95" i="35" s="1"/>
  <c r="C65" i="35"/>
  <c r="C109" i="35" s="1"/>
  <c r="C36" i="35"/>
  <c r="C80" i="35" s="1"/>
  <c r="M36" i="35"/>
  <c r="M80" i="35" s="1"/>
  <c r="M65" i="35"/>
  <c r="M109" i="35" s="1"/>
  <c r="M51" i="35"/>
  <c r="M95" i="35" s="1"/>
  <c r="R77" i="35"/>
  <c r="R86" i="35" s="1"/>
  <c r="R42" i="35"/>
  <c r="U51" i="35"/>
  <c r="U95" i="35" s="1"/>
  <c r="U65" i="35"/>
  <c r="U109" i="35" s="1"/>
  <c r="U36" i="35"/>
  <c r="U80" i="35" s="1"/>
  <c r="T42" i="35"/>
  <c r="J86" i="35"/>
  <c r="U42" i="35"/>
  <c r="U77" i="35"/>
  <c r="U86" i="35" s="1"/>
  <c r="C42" i="35"/>
  <c r="C77" i="35"/>
  <c r="C86" i="35" s="1"/>
  <c r="P42" i="35"/>
  <c r="Q42" i="35"/>
  <c r="Q77" i="35"/>
  <c r="Q86" i="35" s="1"/>
  <c r="D77" i="35"/>
  <c r="D86" i="35" s="1"/>
  <c r="D42" i="35"/>
  <c r="M77" i="35"/>
  <c r="M86" i="35" s="1"/>
  <c r="M42" i="35"/>
  <c r="E56" i="35"/>
  <c r="E100" i="35" s="1"/>
  <c r="E41" i="35"/>
  <c r="E85" i="35" s="1"/>
  <c r="E70" i="35"/>
  <c r="E114" i="35" s="1"/>
  <c r="I81" i="35"/>
  <c r="I86" i="35" s="1"/>
  <c r="I42" i="35"/>
  <c r="L42" i="35"/>
  <c r="L13" i="35"/>
  <c r="L14" i="35" s="1"/>
  <c r="Q66" i="34"/>
  <c r="Q74" i="34"/>
  <c r="Q49" i="34"/>
  <c r="Q91" i="34"/>
  <c r="Q83" i="34"/>
  <c r="Q46" i="34"/>
  <c r="Q58" i="34"/>
  <c r="Q99" i="34"/>
  <c r="D100" i="34"/>
  <c r="D84" i="34"/>
  <c r="D92" i="34"/>
  <c r="D67" i="34"/>
  <c r="D59" i="34"/>
  <c r="D75" i="34"/>
  <c r="D52" i="34"/>
  <c r="K86" i="34"/>
  <c r="K77" i="34"/>
  <c r="K94" i="34"/>
  <c r="K102" i="34"/>
  <c r="K54" i="34"/>
  <c r="K61" i="34"/>
  <c r="K69" i="34"/>
  <c r="J77" i="34"/>
  <c r="J94" i="34"/>
  <c r="J86" i="34"/>
  <c r="J61" i="34"/>
  <c r="J102" i="34"/>
  <c r="J54" i="34"/>
  <c r="J69" i="34"/>
  <c r="R75" i="34"/>
  <c r="R92" i="34"/>
  <c r="R84" i="34"/>
  <c r="R100" i="34"/>
  <c r="R59" i="34"/>
  <c r="R52" i="34"/>
  <c r="R67" i="34"/>
  <c r="H44" i="34"/>
  <c r="H50" i="34"/>
  <c r="P84" i="34"/>
  <c r="P75" i="34"/>
  <c r="P92" i="34"/>
  <c r="P100" i="34"/>
  <c r="P59" i="34"/>
  <c r="P52" i="34"/>
  <c r="P67" i="34"/>
  <c r="S41" i="34"/>
  <c r="T28" i="34"/>
  <c r="T43" i="34" s="1"/>
  <c r="T51" i="34" s="1"/>
  <c r="U25" i="34"/>
  <c r="T45" i="34"/>
  <c r="I83" i="34"/>
  <c r="I91" i="34"/>
  <c r="I99" i="34"/>
  <c r="I74" i="34"/>
  <c r="I46" i="34"/>
  <c r="I49" i="34"/>
  <c r="I58" i="34"/>
  <c r="I66" i="34"/>
  <c r="F84" i="34"/>
  <c r="F52" i="34"/>
  <c r="F92" i="34"/>
  <c r="F100" i="34"/>
  <c r="F67" i="34"/>
  <c r="F75" i="34"/>
  <c r="F59" i="34"/>
  <c r="G92" i="34"/>
  <c r="G52" i="34"/>
  <c r="G100" i="34"/>
  <c r="G59" i="34"/>
  <c r="G75" i="34"/>
  <c r="G84" i="34"/>
  <c r="G67" i="34"/>
  <c r="R46" i="34"/>
  <c r="R74" i="34"/>
  <c r="R49" i="34"/>
  <c r="R83" i="34"/>
  <c r="R66" i="34"/>
  <c r="R91" i="34"/>
  <c r="R58" i="34"/>
  <c r="R99" i="34"/>
  <c r="G46" i="34"/>
  <c r="G99" i="34"/>
  <c r="G83" i="34"/>
  <c r="G91" i="34"/>
  <c r="G58" i="34"/>
  <c r="G74" i="34"/>
  <c r="G49" i="34"/>
  <c r="G66" i="34"/>
  <c r="C102" i="34"/>
  <c r="C54" i="34"/>
  <c r="C61" i="34"/>
  <c r="C69" i="34"/>
  <c r="C77" i="34"/>
  <c r="C94" i="34"/>
  <c r="C86" i="34"/>
  <c r="S85" i="34"/>
  <c r="S101" i="34"/>
  <c r="S93" i="34"/>
  <c r="S53" i="34"/>
  <c r="S76" i="34"/>
  <c r="S60" i="34"/>
  <c r="S68" i="34"/>
  <c r="T42" i="34"/>
  <c r="U27" i="34"/>
  <c r="U42" i="34" s="1"/>
  <c r="Q84" i="34"/>
  <c r="Q75" i="34"/>
  <c r="Q92" i="34"/>
  <c r="Q100" i="34"/>
  <c r="Q59" i="34"/>
  <c r="Q52" i="34"/>
  <c r="Q67" i="34"/>
  <c r="J100" i="34"/>
  <c r="J52" i="34"/>
  <c r="J59" i="34"/>
  <c r="J67" i="34"/>
  <c r="J75" i="34"/>
  <c r="J84" i="34"/>
  <c r="J92" i="34"/>
  <c r="K100" i="34"/>
  <c r="K52" i="34"/>
  <c r="K59" i="34"/>
  <c r="K67" i="34"/>
  <c r="K75" i="34"/>
  <c r="K84" i="34"/>
  <c r="K92" i="34"/>
  <c r="L99" i="34"/>
  <c r="L58" i="34"/>
  <c r="L66" i="34"/>
  <c r="L91" i="34"/>
  <c r="L83" i="34"/>
  <c r="L74" i="34"/>
  <c r="L49" i="34"/>
  <c r="S44" i="34"/>
  <c r="S50" i="34"/>
  <c r="P86" i="34"/>
  <c r="P54" i="34"/>
  <c r="P94" i="34"/>
  <c r="P102" i="34"/>
  <c r="P69" i="34"/>
  <c r="P61" i="34"/>
  <c r="P77" i="34"/>
  <c r="L51" i="34"/>
  <c r="L44" i="34"/>
  <c r="L46" i="34" s="1"/>
  <c r="M86" i="34"/>
  <c r="M94" i="34"/>
  <c r="M102" i="34"/>
  <c r="M77" i="34"/>
  <c r="M54" i="34"/>
  <c r="M69" i="34"/>
  <c r="M61" i="34"/>
  <c r="F46" i="34"/>
  <c r="F83" i="34"/>
  <c r="F91" i="34"/>
  <c r="F58" i="34"/>
  <c r="F74" i="34"/>
  <c r="F49" i="34"/>
  <c r="F99" i="34"/>
  <c r="F66" i="34"/>
  <c r="N86" i="34"/>
  <c r="N94" i="34"/>
  <c r="N102" i="34"/>
  <c r="N54" i="34"/>
  <c r="N69" i="34"/>
  <c r="N61" i="34"/>
  <c r="N77" i="34"/>
  <c r="H46" i="34"/>
  <c r="H83" i="34"/>
  <c r="H91" i="34"/>
  <c r="H99" i="34"/>
  <c r="H74" i="34"/>
  <c r="H58" i="34"/>
  <c r="H66" i="34"/>
  <c r="H49" i="34"/>
  <c r="D83" i="34"/>
  <c r="D74" i="34"/>
  <c r="D49" i="34"/>
  <c r="D46" i="34"/>
  <c r="D91" i="34"/>
  <c r="D99" i="34"/>
  <c r="D58" i="34"/>
  <c r="D66" i="34"/>
  <c r="C84" i="34"/>
  <c r="C92" i="34"/>
  <c r="C100" i="34"/>
  <c r="C67" i="34"/>
  <c r="C52" i="34"/>
  <c r="C59" i="34"/>
  <c r="C75" i="34"/>
  <c r="S35" i="32"/>
  <c r="S92" i="32"/>
  <c r="S64" i="32"/>
  <c r="AB6" i="32"/>
  <c r="S121" i="32"/>
  <c r="AA24" i="30"/>
  <c r="AA65" i="32"/>
  <c r="AA93" i="32"/>
  <c r="AA122" i="32"/>
  <c r="AA36" i="32"/>
  <c r="R8" i="30"/>
  <c r="AA121" i="33"/>
  <c r="AA94" i="31" s="1"/>
  <c r="AA92" i="33"/>
  <c r="AA66" i="31" s="1"/>
  <c r="AA36" i="33"/>
  <c r="AA35" i="31" s="1"/>
  <c r="AA7" i="31"/>
  <c r="AA64" i="33"/>
  <c r="Q13" i="33"/>
  <c r="Q13" i="30"/>
  <c r="Q13" i="32"/>
  <c r="W14" i="28"/>
  <c r="H16" i="32"/>
  <c r="X98" i="30"/>
  <c r="X69" i="30"/>
  <c r="X40" i="30"/>
  <c r="R44" i="32"/>
  <c r="R73" i="32"/>
  <c r="R130" i="32"/>
  <c r="R101" i="32"/>
  <c r="D25" i="30"/>
  <c r="D25" i="33"/>
  <c r="D26" i="28"/>
  <c r="D25" i="32"/>
  <c r="X36" i="32"/>
  <c r="X122" i="32"/>
  <c r="X93" i="32"/>
  <c r="X65" i="32"/>
  <c r="W81" i="33"/>
  <c r="W109" i="33"/>
  <c r="W53" i="33"/>
  <c r="W24" i="31"/>
  <c r="W138" i="33"/>
  <c r="R13" i="32"/>
  <c r="N71" i="32"/>
  <c r="N42" i="32"/>
  <c r="N128" i="32"/>
  <c r="N99" i="32"/>
  <c r="R9" i="32"/>
  <c r="N124" i="32"/>
  <c r="N67" i="32"/>
  <c r="N38" i="32"/>
  <c r="N95" i="32"/>
  <c r="Y96" i="30"/>
  <c r="Y38" i="30"/>
  <c r="Y67" i="30"/>
  <c r="AA64" i="32"/>
  <c r="AA121" i="32"/>
  <c r="AA35" i="32"/>
  <c r="AA92" i="32"/>
  <c r="M26" i="28"/>
  <c r="K25" i="32"/>
  <c r="K25" i="33"/>
  <c r="K25" i="30"/>
  <c r="N96" i="30"/>
  <c r="N67" i="30"/>
  <c r="N38" i="30"/>
  <c r="P82" i="30"/>
  <c r="P111" i="30"/>
  <c r="P53" i="30"/>
  <c r="T9" i="30"/>
  <c r="T9" i="33"/>
  <c r="T9" i="32"/>
  <c r="I53" i="30"/>
  <c r="I111" i="30"/>
  <c r="I82" i="30"/>
  <c r="M24" i="30"/>
  <c r="K94" i="33"/>
  <c r="K68" i="31" s="1"/>
  <c r="K123" i="33"/>
  <c r="K96" i="31" s="1"/>
  <c r="K66" i="33"/>
  <c r="K9" i="31"/>
  <c r="K38" i="33"/>
  <c r="G80" i="32"/>
  <c r="G108" i="32"/>
  <c r="G137" i="32"/>
  <c r="G51" i="32"/>
  <c r="H22" i="32"/>
  <c r="U65" i="30"/>
  <c r="U36" i="30"/>
  <c r="U94" i="30"/>
  <c r="I105" i="30"/>
  <c r="I47" i="30"/>
  <c r="I76" i="30"/>
  <c r="P74" i="30"/>
  <c r="P45" i="30"/>
  <c r="P103" i="30"/>
  <c r="P109" i="33"/>
  <c r="P81" i="33"/>
  <c r="P53" i="33"/>
  <c r="P52" i="31" s="1"/>
  <c r="P24" i="31"/>
  <c r="P138" i="33"/>
  <c r="V46" i="32"/>
  <c r="V132" i="32"/>
  <c r="V103" i="32"/>
  <c r="V75" i="32"/>
  <c r="I97" i="31"/>
  <c r="J110" i="30"/>
  <c r="J52" i="30"/>
  <c r="J81" i="30"/>
  <c r="J131" i="32"/>
  <c r="J102" i="32"/>
  <c r="J45" i="32"/>
  <c r="J74" i="32"/>
  <c r="M16" i="32"/>
  <c r="U8" i="33"/>
  <c r="U8" i="32"/>
  <c r="U8" i="30"/>
  <c r="AA9" i="28"/>
  <c r="I38" i="31"/>
  <c r="X103" i="30"/>
  <c r="X45" i="30"/>
  <c r="X74" i="30"/>
  <c r="J99" i="30"/>
  <c r="J70" i="30"/>
  <c r="J41" i="30"/>
  <c r="X54" i="30"/>
  <c r="X112" i="30"/>
  <c r="X83" i="30"/>
  <c r="AA137" i="33"/>
  <c r="AA110" i="31" s="1"/>
  <c r="AA108" i="33"/>
  <c r="AA23" i="31"/>
  <c r="AA80" i="33"/>
  <c r="AA52" i="33"/>
  <c r="AA51" i="31" s="1"/>
  <c r="I103" i="33"/>
  <c r="I132" i="33"/>
  <c r="I75" i="33"/>
  <c r="I47" i="33"/>
  <c r="I46" i="31" s="1"/>
  <c r="I18" i="31"/>
  <c r="Z67" i="31"/>
  <c r="O24" i="33"/>
  <c r="O24" i="32"/>
  <c r="S25" i="28"/>
  <c r="O24" i="30"/>
  <c r="V18" i="33"/>
  <c r="V18" i="30"/>
  <c r="V18" i="32"/>
  <c r="AB19" i="28"/>
  <c r="X17" i="33"/>
  <c r="AD18" i="28"/>
  <c r="X17" i="30"/>
  <c r="X17" i="32"/>
  <c r="U110" i="31"/>
  <c r="V14" i="33"/>
  <c r="V14" i="32"/>
  <c r="V14" i="30"/>
  <c r="L69" i="31"/>
  <c r="L50" i="31"/>
  <c r="L100" i="33"/>
  <c r="L74" i="31" s="1"/>
  <c r="L44" i="33"/>
  <c r="L129" i="33"/>
  <c r="L72" i="33"/>
  <c r="L15" i="31"/>
  <c r="M15" i="33"/>
  <c r="Z131" i="32"/>
  <c r="Z102" i="32"/>
  <c r="Z45" i="32"/>
  <c r="Z74" i="32"/>
  <c r="Q8" i="33"/>
  <c r="Q8" i="32"/>
  <c r="Q8" i="30"/>
  <c r="H38" i="31"/>
  <c r="Q25" i="32"/>
  <c r="Q25" i="30"/>
  <c r="Q25" i="33"/>
  <c r="W26" i="28"/>
  <c r="K75" i="30"/>
  <c r="K46" i="30"/>
  <c r="K104" i="30"/>
  <c r="Q76" i="30"/>
  <c r="Q47" i="30"/>
  <c r="Q105" i="30"/>
  <c r="Y74" i="31"/>
  <c r="D95" i="31"/>
  <c r="L81" i="31"/>
  <c r="U46" i="30"/>
  <c r="U104" i="30"/>
  <c r="U75" i="30"/>
  <c r="V95" i="30"/>
  <c r="V37" i="30"/>
  <c r="V66" i="30"/>
  <c r="O131" i="33"/>
  <c r="O74" i="33"/>
  <c r="O17" i="31"/>
  <c r="O102" i="33"/>
  <c r="O46" i="33"/>
  <c r="Y24" i="32"/>
  <c r="Y24" i="30"/>
  <c r="AE25" i="28"/>
  <c r="Y24" i="33"/>
  <c r="J94" i="30"/>
  <c r="J65" i="30"/>
  <c r="J36" i="30"/>
  <c r="M7" i="30"/>
  <c r="I45" i="31"/>
  <c r="AA124" i="33"/>
  <c r="AA97" i="31" s="1"/>
  <c r="AA10" i="31"/>
  <c r="AA95" i="33"/>
  <c r="AA67" i="33"/>
  <c r="AA39" i="33"/>
  <c r="P9" i="33"/>
  <c r="P9" i="32"/>
  <c r="P9" i="30"/>
  <c r="E37" i="31"/>
  <c r="L74" i="32"/>
  <c r="L102" i="32"/>
  <c r="L45" i="32"/>
  <c r="L131" i="32"/>
  <c r="Z46" i="32"/>
  <c r="Z103" i="32"/>
  <c r="Z75" i="32"/>
  <c r="Z132" i="32"/>
  <c r="I38" i="33"/>
  <c r="I37" i="31" s="1"/>
  <c r="I123" i="33"/>
  <c r="I94" i="33"/>
  <c r="I66" i="33"/>
  <c r="I9" i="31"/>
  <c r="U103" i="32"/>
  <c r="U75" i="32"/>
  <c r="U132" i="32"/>
  <c r="U46" i="32"/>
  <c r="I98" i="32"/>
  <c r="M12" i="32"/>
  <c r="I41" i="32"/>
  <c r="I70" i="32"/>
  <c r="I127" i="32"/>
  <c r="M93" i="31"/>
  <c r="X52" i="31"/>
  <c r="O13" i="30"/>
  <c r="O13" i="32"/>
  <c r="O13" i="33"/>
  <c r="S14" i="28"/>
  <c r="K51" i="31"/>
  <c r="Q47" i="32"/>
  <c r="Q76" i="32"/>
  <c r="Q133" i="32"/>
  <c r="Q104" i="32"/>
  <c r="AA130" i="32"/>
  <c r="AA101" i="32"/>
  <c r="AA73" i="32"/>
  <c r="AA44" i="32"/>
  <c r="K93" i="33"/>
  <c r="K37" i="33"/>
  <c r="K36" i="31" s="1"/>
  <c r="K8" i="31"/>
  <c r="K65" i="33"/>
  <c r="K122" i="33"/>
  <c r="F68" i="31"/>
  <c r="V93" i="32"/>
  <c r="V122" i="32"/>
  <c r="V65" i="32"/>
  <c r="V36" i="32"/>
  <c r="Y8" i="27"/>
  <c r="Y18" i="27" s="1"/>
  <c r="Y8" i="26"/>
  <c r="AG10" i="25"/>
  <c r="Y15" i="28"/>
  <c r="T40" i="33"/>
  <c r="T39" i="31" s="1"/>
  <c r="T11" i="31"/>
  <c r="T68" i="33"/>
  <c r="AA11" i="33"/>
  <c r="T125" i="33"/>
  <c r="T98" i="31" s="1"/>
  <c r="T96" i="33"/>
  <c r="V93" i="33"/>
  <c r="V122" i="33"/>
  <c r="V37" i="33"/>
  <c r="V8" i="31"/>
  <c r="V65" i="33"/>
  <c r="T26" i="30"/>
  <c r="T26" i="33"/>
  <c r="T26" i="32"/>
  <c r="F102" i="33"/>
  <c r="F76" i="31" s="1"/>
  <c r="F74" i="33"/>
  <c r="F46" i="33"/>
  <c r="F45" i="31" s="1"/>
  <c r="F17" i="31"/>
  <c r="F131" i="33"/>
  <c r="F104" i="31" s="1"/>
  <c r="X110" i="31"/>
  <c r="P51" i="31"/>
  <c r="F96" i="33"/>
  <c r="F11" i="31"/>
  <c r="F125" i="33"/>
  <c r="F68" i="33"/>
  <c r="F40" i="33"/>
  <c r="Z137" i="33"/>
  <c r="Z110" i="31" s="1"/>
  <c r="Z108" i="33"/>
  <c r="Z23" i="31"/>
  <c r="Z52" i="33"/>
  <c r="Z80" i="33"/>
  <c r="O132" i="32"/>
  <c r="O46" i="32"/>
  <c r="O75" i="32"/>
  <c r="O103" i="32"/>
  <c r="Y138" i="32"/>
  <c r="Y109" i="32"/>
  <c r="Y52" i="32"/>
  <c r="Y81" i="32"/>
  <c r="H97" i="31"/>
  <c r="X9" i="33"/>
  <c r="X9" i="32"/>
  <c r="X9" i="30"/>
  <c r="G17" i="33"/>
  <c r="G17" i="32"/>
  <c r="G17" i="30"/>
  <c r="R137" i="32"/>
  <c r="R80" i="32"/>
  <c r="R51" i="32"/>
  <c r="R108" i="32"/>
  <c r="K18" i="33"/>
  <c r="K18" i="30"/>
  <c r="K18" i="32"/>
  <c r="M19" i="28"/>
  <c r="Y70" i="30"/>
  <c r="Y41" i="30"/>
  <c r="Y99" i="30"/>
  <c r="S22" i="30"/>
  <c r="H51" i="30"/>
  <c r="H109" i="30"/>
  <c r="H80" i="30"/>
  <c r="M36" i="32"/>
  <c r="M65" i="32"/>
  <c r="M93" i="32"/>
  <c r="M122" i="32"/>
  <c r="N131" i="33"/>
  <c r="N104" i="31" s="1"/>
  <c r="N74" i="33"/>
  <c r="N17" i="31"/>
  <c r="N102" i="33"/>
  <c r="N76" i="31" s="1"/>
  <c r="N46" i="33"/>
  <c r="E25" i="33"/>
  <c r="E25" i="30"/>
  <c r="E25" i="32"/>
  <c r="E26" i="28"/>
  <c r="V40" i="33"/>
  <c r="V96" i="33"/>
  <c r="V68" i="33"/>
  <c r="V125" i="33"/>
  <c r="V11" i="31"/>
  <c r="U138" i="33"/>
  <c r="U53" i="33"/>
  <c r="U52" i="31" s="1"/>
  <c r="U109" i="33"/>
  <c r="U83" i="31" s="1"/>
  <c r="U24" i="31"/>
  <c r="U81" i="33"/>
  <c r="N132" i="32"/>
  <c r="N46" i="32"/>
  <c r="R17" i="32"/>
  <c r="N75" i="32"/>
  <c r="N103" i="32"/>
  <c r="W98" i="30"/>
  <c r="W69" i="30"/>
  <c r="W40" i="30"/>
  <c r="N71" i="30"/>
  <c r="N100" i="30"/>
  <c r="N42" i="30"/>
  <c r="O127" i="32"/>
  <c r="O41" i="32"/>
  <c r="O70" i="32"/>
  <c r="O98" i="32"/>
  <c r="E130" i="33"/>
  <c r="E101" i="33"/>
  <c r="E45" i="33"/>
  <c r="E16" i="31"/>
  <c r="E73" i="33"/>
  <c r="H129" i="33"/>
  <c r="H102" i="31" s="1"/>
  <c r="H44" i="33"/>
  <c r="H43" i="31" s="1"/>
  <c r="H100" i="33"/>
  <c r="H74" i="31" s="1"/>
  <c r="H72" i="33"/>
  <c r="S15" i="33"/>
  <c r="H15" i="31"/>
  <c r="Y38" i="33"/>
  <c r="Y37" i="31" s="1"/>
  <c r="Y66" i="33"/>
  <c r="Y9" i="31"/>
  <c r="Y94" i="33"/>
  <c r="Y68" i="31" s="1"/>
  <c r="Y123" i="33"/>
  <c r="AA138" i="32"/>
  <c r="AA81" i="32"/>
  <c r="AA109" i="32"/>
  <c r="AA52" i="32"/>
  <c r="D43" i="30"/>
  <c r="D101" i="30"/>
  <c r="D72" i="30"/>
  <c r="E12" i="30"/>
  <c r="E12" i="32"/>
  <c r="E12" i="33"/>
  <c r="E13" i="28"/>
  <c r="G51" i="30"/>
  <c r="G80" i="30"/>
  <c r="G109" i="30"/>
  <c r="K103" i="30"/>
  <c r="K74" i="30"/>
  <c r="K45" i="30"/>
  <c r="K20" i="28"/>
  <c r="I19" i="33"/>
  <c r="I19" i="30"/>
  <c r="I19" i="32"/>
  <c r="K109" i="33"/>
  <c r="K138" i="33"/>
  <c r="K81" i="33"/>
  <c r="K53" i="33"/>
  <c r="K24" i="31"/>
  <c r="N66" i="33"/>
  <c r="N9" i="31"/>
  <c r="N38" i="33"/>
  <c r="N37" i="31" s="1"/>
  <c r="R9" i="33"/>
  <c r="N123" i="33"/>
  <c r="N96" i="31" s="1"/>
  <c r="N94" i="33"/>
  <c r="P73" i="33"/>
  <c r="P101" i="33"/>
  <c r="P130" i="33"/>
  <c r="P45" i="33"/>
  <c r="P16" i="31"/>
  <c r="V127" i="33"/>
  <c r="V70" i="33"/>
  <c r="V13" i="31"/>
  <c r="V42" i="33"/>
  <c r="V41" i="31" s="1"/>
  <c r="V98" i="33"/>
  <c r="V72" i="31" s="1"/>
  <c r="P25" i="32"/>
  <c r="P25" i="30"/>
  <c r="P25" i="33"/>
  <c r="T26" i="28"/>
  <c r="M39" i="32"/>
  <c r="M125" i="32"/>
  <c r="M68" i="32"/>
  <c r="M96" i="32"/>
  <c r="Y18" i="32"/>
  <c r="Y18" i="30"/>
  <c r="AE19" i="28"/>
  <c r="Y18" i="33"/>
  <c r="J109" i="32"/>
  <c r="J52" i="32"/>
  <c r="J81" i="32"/>
  <c r="J138" i="32"/>
  <c r="K53" i="32"/>
  <c r="K139" i="32"/>
  <c r="K82" i="32"/>
  <c r="K110" i="32"/>
  <c r="V128" i="32"/>
  <c r="V99" i="32"/>
  <c r="V42" i="32"/>
  <c r="V71" i="32"/>
  <c r="X131" i="32"/>
  <c r="X74" i="32"/>
  <c r="X102" i="32"/>
  <c r="X45" i="32"/>
  <c r="I53" i="33"/>
  <c r="I81" i="33"/>
  <c r="I138" i="33"/>
  <c r="I111" i="31" s="1"/>
  <c r="I109" i="33"/>
  <c r="I83" i="31" s="1"/>
  <c r="I24" i="31"/>
  <c r="J98" i="32"/>
  <c r="J41" i="32"/>
  <c r="J70" i="32"/>
  <c r="J127" i="32"/>
  <c r="Z126" i="33"/>
  <c r="Z41" i="33"/>
  <c r="Z97" i="33"/>
  <c r="Z12" i="31"/>
  <c r="Z69" i="33"/>
  <c r="O52" i="32"/>
  <c r="O138" i="32"/>
  <c r="O81" i="32"/>
  <c r="O109" i="32"/>
  <c r="P102" i="32"/>
  <c r="P74" i="32"/>
  <c r="P45" i="32"/>
  <c r="P131" i="32"/>
  <c r="P139" i="32"/>
  <c r="P110" i="32"/>
  <c r="P82" i="32"/>
  <c r="P53" i="32"/>
  <c r="T14" i="33"/>
  <c r="T14" i="32"/>
  <c r="T14" i="30"/>
  <c r="Z69" i="30"/>
  <c r="Z40" i="30"/>
  <c r="Z98" i="30"/>
  <c r="L66" i="32"/>
  <c r="L37" i="32"/>
  <c r="L123" i="32"/>
  <c r="L94" i="32"/>
  <c r="E51" i="31"/>
  <c r="Q9" i="33"/>
  <c r="Q9" i="32"/>
  <c r="Q9" i="30"/>
  <c r="Z95" i="31"/>
  <c r="Q102" i="31"/>
  <c r="Z96" i="30"/>
  <c r="Z38" i="30"/>
  <c r="Z67" i="30"/>
  <c r="Q53" i="30"/>
  <c r="Q82" i="30"/>
  <c r="Q111" i="30"/>
  <c r="J18" i="32"/>
  <c r="J18" i="30"/>
  <c r="J18" i="33"/>
  <c r="L19" i="28"/>
  <c r="N74" i="30"/>
  <c r="R16" i="30"/>
  <c r="N45" i="30"/>
  <c r="N103" i="30"/>
  <c r="M124" i="33"/>
  <c r="M97" i="31" s="1"/>
  <c r="M67" i="33"/>
  <c r="M10" i="31"/>
  <c r="M95" i="33"/>
  <c r="M69" i="31" s="1"/>
  <c r="M39" i="33"/>
  <c r="M38" i="31" s="1"/>
  <c r="X73" i="33"/>
  <c r="X16" i="31"/>
  <c r="X130" i="33"/>
  <c r="X45" i="33"/>
  <c r="X44" i="31" s="1"/>
  <c r="X101" i="33"/>
  <c r="X75" i="31" s="1"/>
  <c r="AA100" i="33"/>
  <c r="AA129" i="33"/>
  <c r="AA102" i="31" s="1"/>
  <c r="AA72" i="33"/>
  <c r="AA44" i="33"/>
  <c r="AA15" i="31"/>
  <c r="R44" i="30"/>
  <c r="R73" i="30"/>
  <c r="R102" i="30"/>
  <c r="N65" i="31"/>
  <c r="O102" i="32"/>
  <c r="O74" i="32"/>
  <c r="O45" i="32"/>
  <c r="O131" i="32"/>
  <c r="V70" i="32"/>
  <c r="V98" i="32"/>
  <c r="V41" i="32"/>
  <c r="V127" i="32"/>
  <c r="M23" i="32"/>
  <c r="W121" i="33"/>
  <c r="W94" i="31" s="1"/>
  <c r="W64" i="33"/>
  <c r="W36" i="33"/>
  <c r="W92" i="33"/>
  <c r="W66" i="31" s="1"/>
  <c r="W7" i="31"/>
  <c r="L109" i="31"/>
  <c r="N101" i="33"/>
  <c r="N73" i="33"/>
  <c r="R16" i="33"/>
  <c r="N16" i="31"/>
  <c r="N130" i="33"/>
  <c r="N45" i="33"/>
  <c r="I104" i="31"/>
  <c r="D41" i="31"/>
  <c r="W12" i="33"/>
  <c r="W12" i="32"/>
  <c r="W12" i="30"/>
  <c r="AC13" i="28"/>
  <c r="N93" i="31"/>
  <c r="O101" i="33"/>
  <c r="O75" i="31" s="1"/>
  <c r="O73" i="33"/>
  <c r="O130" i="33"/>
  <c r="O103" i="31" s="1"/>
  <c r="O45" i="33"/>
  <c r="O16" i="31"/>
  <c r="X82" i="33"/>
  <c r="X110" i="33"/>
  <c r="X84" i="31" s="1"/>
  <c r="X139" i="33"/>
  <c r="X54" i="33"/>
  <c r="X25" i="31"/>
  <c r="R12" i="32"/>
  <c r="V97" i="33"/>
  <c r="V71" i="31" s="1"/>
  <c r="V69" i="33"/>
  <c r="V12" i="31"/>
  <c r="V41" i="33"/>
  <c r="V40" i="31" s="1"/>
  <c r="V126" i="33"/>
  <c r="V99" i="31" s="1"/>
  <c r="P17" i="30"/>
  <c r="P17" i="32"/>
  <c r="P17" i="33"/>
  <c r="T18" i="28"/>
  <c r="M137" i="32"/>
  <c r="M80" i="32"/>
  <c r="M51" i="32"/>
  <c r="M108" i="32"/>
  <c r="Z95" i="32"/>
  <c r="Z67" i="32"/>
  <c r="Z38" i="32"/>
  <c r="Z124" i="32"/>
  <c r="P126" i="33"/>
  <c r="P41" i="33"/>
  <c r="P97" i="33"/>
  <c r="P71" i="31" s="1"/>
  <c r="P12" i="31"/>
  <c r="P69" i="33"/>
  <c r="L138" i="32"/>
  <c r="L81" i="32"/>
  <c r="L109" i="32"/>
  <c r="L52" i="32"/>
  <c r="J65" i="32"/>
  <c r="J122" i="32"/>
  <c r="J36" i="32"/>
  <c r="J93" i="32"/>
  <c r="L45" i="30"/>
  <c r="L103" i="30"/>
  <c r="L74" i="30"/>
  <c r="Z45" i="30"/>
  <c r="Z74" i="30"/>
  <c r="Z103" i="30"/>
  <c r="M34" i="31"/>
  <c r="K74" i="33"/>
  <c r="K102" i="33"/>
  <c r="K131" i="33"/>
  <c r="K104" i="31" s="1"/>
  <c r="K17" i="31"/>
  <c r="K46" i="33"/>
  <c r="K45" i="31" s="1"/>
  <c r="V36" i="30"/>
  <c r="V94" i="30"/>
  <c r="V65" i="30"/>
  <c r="P82" i="31"/>
  <c r="P37" i="32"/>
  <c r="P94" i="32"/>
  <c r="P66" i="32"/>
  <c r="P123" i="32"/>
  <c r="Z75" i="30"/>
  <c r="Z104" i="30"/>
  <c r="Z46" i="30"/>
  <c r="U18" i="33"/>
  <c r="U18" i="32"/>
  <c r="U18" i="30"/>
  <c r="AA19" i="28"/>
  <c r="Y50" i="31"/>
  <c r="Y43" i="31"/>
  <c r="D98" i="31"/>
  <c r="T97" i="32"/>
  <c r="T126" i="32"/>
  <c r="T40" i="32"/>
  <c r="AA11" i="32"/>
  <c r="T69" i="32"/>
  <c r="V94" i="32"/>
  <c r="V66" i="32"/>
  <c r="V37" i="32"/>
  <c r="V123" i="32"/>
  <c r="F75" i="32"/>
  <c r="F103" i="32"/>
  <c r="F46" i="32"/>
  <c r="F132" i="32"/>
  <c r="Q65" i="31"/>
  <c r="X51" i="31"/>
  <c r="Y125" i="33"/>
  <c r="Y96" i="33"/>
  <c r="Y40" i="33"/>
  <c r="Y39" i="31" s="1"/>
  <c r="Y68" i="33"/>
  <c r="Y11" i="31"/>
  <c r="F12" i="30"/>
  <c r="F12" i="33"/>
  <c r="F12" i="32"/>
  <c r="F13" i="28"/>
  <c r="P41" i="32"/>
  <c r="P127" i="32"/>
  <c r="P70" i="32"/>
  <c r="P98" i="32"/>
  <c r="O46" i="30"/>
  <c r="O75" i="30"/>
  <c r="O104" i="30"/>
  <c r="Y81" i="30"/>
  <c r="Y52" i="30"/>
  <c r="Y110" i="30"/>
  <c r="L80" i="33"/>
  <c r="L23" i="31"/>
  <c r="L108" i="33"/>
  <c r="L82" i="31" s="1"/>
  <c r="L52" i="33"/>
  <c r="L51" i="31" s="1"/>
  <c r="L137" i="33"/>
  <c r="L110" i="31" s="1"/>
  <c r="V52" i="32"/>
  <c r="V109" i="32"/>
  <c r="V81" i="32"/>
  <c r="V138" i="32"/>
  <c r="D110" i="31"/>
  <c r="I76" i="31"/>
  <c r="T122" i="33"/>
  <c r="T65" i="33"/>
  <c r="T37" i="33"/>
  <c r="T8" i="31"/>
  <c r="T93" i="33"/>
  <c r="AA16" i="33"/>
  <c r="M23" i="30"/>
  <c r="I18" i="28"/>
  <c r="Q102" i="33"/>
  <c r="Q76" i="31" s="1"/>
  <c r="Q131" i="33"/>
  <c r="Q104" i="31" s="1"/>
  <c r="Q74" i="33"/>
  <c r="Q46" i="33"/>
  <c r="Q45" i="31" s="1"/>
  <c r="Q17" i="31"/>
  <c r="D37" i="31"/>
  <c r="V24" i="30"/>
  <c r="AB25" i="28"/>
  <c r="V24" i="33"/>
  <c r="V24" i="32"/>
  <c r="X11" i="28"/>
  <c r="X12" i="28"/>
  <c r="X13" i="28" s="1"/>
  <c r="X14" i="28" s="1"/>
  <c r="O67" i="31"/>
  <c r="W34" i="31"/>
  <c r="P122" i="33"/>
  <c r="P93" i="33"/>
  <c r="P67" i="31" s="1"/>
  <c r="P65" i="33"/>
  <c r="P8" i="31"/>
  <c r="P37" i="33"/>
  <c r="J92" i="33"/>
  <c r="J66" i="31" s="1"/>
  <c r="J64" i="33"/>
  <c r="J7" i="31"/>
  <c r="J121" i="33"/>
  <c r="J94" i="31" s="1"/>
  <c r="J36" i="33"/>
  <c r="J35" i="31" s="1"/>
  <c r="J102" i="33"/>
  <c r="J74" i="33"/>
  <c r="J131" i="33"/>
  <c r="J17" i="31"/>
  <c r="J46" i="33"/>
  <c r="J45" i="31" s="1"/>
  <c r="T37" i="32"/>
  <c r="T123" i="32"/>
  <c r="T94" i="32"/>
  <c r="T66" i="32"/>
  <c r="Y75" i="32"/>
  <c r="Y46" i="32"/>
  <c r="Y103" i="32"/>
  <c r="Y132" i="32"/>
  <c r="Z102" i="33"/>
  <c r="Z76" i="31" s="1"/>
  <c r="Z131" i="33"/>
  <c r="Z46" i="33"/>
  <c r="Z17" i="31"/>
  <c r="Z74" i="33"/>
  <c r="G16" i="33"/>
  <c r="G16" i="30"/>
  <c r="G16" i="32"/>
  <c r="Q75" i="32"/>
  <c r="Q132" i="32"/>
  <c r="Q46" i="32"/>
  <c r="Q103" i="32"/>
  <c r="AA16" i="30"/>
  <c r="N80" i="33"/>
  <c r="N52" i="33"/>
  <c r="N51" i="31" s="1"/>
  <c r="N137" i="33"/>
  <c r="N110" i="31" s="1"/>
  <c r="R23" i="33"/>
  <c r="N108" i="33"/>
  <c r="N23" i="31"/>
  <c r="U131" i="33"/>
  <c r="U104" i="31" s="1"/>
  <c r="U102" i="33"/>
  <c r="U76" i="31" s="1"/>
  <c r="U17" i="31"/>
  <c r="U46" i="33"/>
  <c r="U45" i="31" s="1"/>
  <c r="U74" i="33"/>
  <c r="I126" i="33"/>
  <c r="I69" i="33"/>
  <c r="I41" i="33"/>
  <c r="I97" i="33"/>
  <c r="I12" i="31"/>
  <c r="M65" i="31"/>
  <c r="X83" i="31"/>
  <c r="W103" i="30"/>
  <c r="W74" i="30"/>
  <c r="W45" i="30"/>
  <c r="Y81" i="31"/>
  <c r="I36" i="31"/>
  <c r="K82" i="31"/>
  <c r="AA107" i="33"/>
  <c r="AA81" i="31" s="1"/>
  <c r="AA136" i="33"/>
  <c r="AA109" i="31" s="1"/>
  <c r="AA22" i="31"/>
  <c r="AA51" i="33"/>
  <c r="AA50" i="31" s="1"/>
  <c r="AA79" i="33"/>
  <c r="W69" i="31"/>
  <c r="F96" i="31"/>
  <c r="R136" i="33"/>
  <c r="R79" i="33"/>
  <c r="R107" i="33"/>
  <c r="R81" i="31" s="1"/>
  <c r="R51" i="33"/>
  <c r="R50" i="31" s="1"/>
  <c r="R22" i="31"/>
  <c r="Q11" i="28"/>
  <c r="Q12" i="28" s="1"/>
  <c r="Q13" i="28"/>
  <c r="Q14" i="28"/>
  <c r="Q39" i="32"/>
  <c r="Q68" i="32"/>
  <c r="Q96" i="32"/>
  <c r="Q125" i="32"/>
  <c r="R10" i="32"/>
  <c r="T139" i="33"/>
  <c r="T54" i="33"/>
  <c r="T110" i="33"/>
  <c r="T25" i="31"/>
  <c r="T82" i="33"/>
  <c r="X12" i="30"/>
  <c r="X12" i="33"/>
  <c r="X12" i="32"/>
  <c r="AD13" i="28"/>
  <c r="F69" i="30"/>
  <c r="F40" i="30"/>
  <c r="F98" i="30"/>
  <c r="Z138" i="32"/>
  <c r="Z109" i="32"/>
  <c r="Z52" i="32"/>
  <c r="Z81" i="32"/>
  <c r="L94" i="30"/>
  <c r="L65" i="30"/>
  <c r="L36" i="30"/>
  <c r="Y23" i="31"/>
  <c r="Y80" i="33"/>
  <c r="Y137" i="33"/>
  <c r="Y108" i="33"/>
  <c r="Y52" i="33"/>
  <c r="Y51" i="31" s="1"/>
  <c r="Y13" i="33"/>
  <c r="Y13" i="32"/>
  <c r="Y13" i="30"/>
  <c r="AE14" i="28"/>
  <c r="X65" i="33"/>
  <c r="X93" i="33"/>
  <c r="X122" i="33"/>
  <c r="X37" i="33"/>
  <c r="X8" i="31"/>
  <c r="U82" i="32"/>
  <c r="U53" i="32"/>
  <c r="U110" i="32"/>
  <c r="U139" i="32"/>
  <c r="M36" i="33"/>
  <c r="M121" i="33"/>
  <c r="M92" i="33"/>
  <c r="M64" i="33"/>
  <c r="M7" i="31"/>
  <c r="D53" i="30"/>
  <c r="D111" i="30"/>
  <c r="D82" i="30"/>
  <c r="G69" i="30"/>
  <c r="G98" i="30"/>
  <c r="G40" i="30"/>
  <c r="Q12" i="32"/>
  <c r="Q12" i="33"/>
  <c r="Q12" i="30"/>
  <c r="M107" i="33"/>
  <c r="M81" i="31" s="1"/>
  <c r="M51" i="33"/>
  <c r="M136" i="33"/>
  <c r="M79" i="33"/>
  <c r="M22" i="31"/>
  <c r="T131" i="33"/>
  <c r="T104" i="31" s="1"/>
  <c r="AA17" i="33"/>
  <c r="T102" i="33"/>
  <c r="T76" i="31" s="1"/>
  <c r="T46" i="33"/>
  <c r="T17" i="31"/>
  <c r="T74" i="33"/>
  <c r="E111" i="30"/>
  <c r="E53" i="30"/>
  <c r="E82" i="30"/>
  <c r="V98" i="30"/>
  <c r="V40" i="30"/>
  <c r="V69" i="30"/>
  <c r="Y38" i="32"/>
  <c r="Y67" i="32"/>
  <c r="Y95" i="32"/>
  <c r="Y124" i="32"/>
  <c r="U82" i="30"/>
  <c r="U111" i="30"/>
  <c r="U53" i="30"/>
  <c r="E69" i="30"/>
  <c r="E98" i="30"/>
  <c r="E40" i="30"/>
  <c r="H11" i="30"/>
  <c r="K126" i="33"/>
  <c r="K41" i="33"/>
  <c r="K12" i="31"/>
  <c r="K69" i="33"/>
  <c r="K97" i="33"/>
  <c r="K71" i="31" s="1"/>
  <c r="T46" i="30"/>
  <c r="T104" i="30"/>
  <c r="T75" i="30"/>
  <c r="X40" i="32"/>
  <c r="X97" i="32"/>
  <c r="X126" i="32"/>
  <c r="X69" i="32"/>
  <c r="E126" i="32"/>
  <c r="E40" i="32"/>
  <c r="E69" i="32"/>
  <c r="E97" i="32"/>
  <c r="G23" i="33"/>
  <c r="G23" i="30"/>
  <c r="I24" i="28"/>
  <c r="G23" i="32"/>
  <c r="AG8" i="25"/>
  <c r="Y6" i="26"/>
  <c r="Y10" i="28"/>
  <c r="K67" i="30"/>
  <c r="K96" i="30"/>
  <c r="K38" i="30"/>
  <c r="Q110" i="31"/>
  <c r="W111" i="30"/>
  <c r="W82" i="30"/>
  <c r="W53" i="30"/>
  <c r="X125" i="33"/>
  <c r="X68" i="33"/>
  <c r="X96" i="33"/>
  <c r="X40" i="33"/>
  <c r="X11" i="31"/>
  <c r="V71" i="30"/>
  <c r="V100" i="30"/>
  <c r="V42" i="30"/>
  <c r="V40" i="32"/>
  <c r="V97" i="32"/>
  <c r="V126" i="32"/>
  <c r="V69" i="32"/>
  <c r="U25" i="32"/>
  <c r="U25" i="30"/>
  <c r="U25" i="33"/>
  <c r="AA26" i="28"/>
  <c r="W40" i="32"/>
  <c r="W126" i="32"/>
  <c r="W97" i="32"/>
  <c r="W69" i="32"/>
  <c r="L12" i="32"/>
  <c r="L12" i="33"/>
  <c r="L12" i="30"/>
  <c r="AA94" i="30"/>
  <c r="AA36" i="30"/>
  <c r="AA65" i="30"/>
  <c r="S10" i="32"/>
  <c r="K102" i="32"/>
  <c r="K45" i="32"/>
  <c r="K74" i="32"/>
  <c r="K131" i="32"/>
  <c r="T69" i="33"/>
  <c r="T126" i="33"/>
  <c r="T97" i="33"/>
  <c r="T41" i="33"/>
  <c r="T40" i="31" s="1"/>
  <c r="T12" i="31"/>
  <c r="J103" i="30"/>
  <c r="J74" i="30"/>
  <c r="J45" i="30"/>
  <c r="M16" i="30"/>
  <c r="N18" i="33"/>
  <c r="N18" i="32"/>
  <c r="N18" i="30"/>
  <c r="R19" i="28"/>
  <c r="M52" i="33"/>
  <c r="M80" i="33"/>
  <c r="M108" i="33"/>
  <c r="M137" i="33"/>
  <c r="D99" i="33"/>
  <c r="D128" i="33"/>
  <c r="D101" i="31" s="1"/>
  <c r="D43" i="33"/>
  <c r="D42" i="31" s="1"/>
  <c r="D71" i="33"/>
  <c r="D14" i="31"/>
  <c r="G8" i="32"/>
  <c r="G8" i="33"/>
  <c r="G8" i="30"/>
  <c r="I9" i="28"/>
  <c r="U64" i="33"/>
  <c r="U121" i="33"/>
  <c r="U94" i="31" s="1"/>
  <c r="U92" i="33"/>
  <c r="U66" i="31" s="1"/>
  <c r="U36" i="33"/>
  <c r="U35" i="31" s="1"/>
  <c r="U7" i="31"/>
  <c r="AG12" i="25"/>
  <c r="Y22" i="28"/>
  <c r="Y23" i="28" s="1"/>
  <c r="Y24" i="28" s="1"/>
  <c r="Y25" i="28" s="1"/>
  <c r="Y26" i="28" s="1"/>
  <c r="Y10" i="26"/>
  <c r="L8" i="31"/>
  <c r="L65" i="33"/>
  <c r="L122" i="33"/>
  <c r="L37" i="33"/>
  <c r="L93" i="33"/>
  <c r="O68" i="31"/>
  <c r="L11" i="30"/>
  <c r="L11" i="32"/>
  <c r="L11" i="33"/>
  <c r="T98" i="32"/>
  <c r="T127" i="32"/>
  <c r="T70" i="32"/>
  <c r="T41" i="32"/>
  <c r="O35" i="31"/>
  <c r="D18" i="32"/>
  <c r="D18" i="30"/>
  <c r="D18" i="33"/>
  <c r="D19" i="28"/>
  <c r="E17" i="33"/>
  <c r="E17" i="32"/>
  <c r="E18" i="28"/>
  <c r="E17" i="30"/>
  <c r="N45" i="32"/>
  <c r="N74" i="32"/>
  <c r="R16" i="32"/>
  <c r="N131" i="32"/>
  <c r="N102" i="32"/>
  <c r="O74" i="30"/>
  <c r="O45" i="30"/>
  <c r="O103" i="30"/>
  <c r="Z65" i="31"/>
  <c r="Z96" i="33"/>
  <c r="Z40" i="33"/>
  <c r="Z68" i="33"/>
  <c r="Z11" i="31"/>
  <c r="Z125" i="33"/>
  <c r="T71" i="30"/>
  <c r="T100" i="30"/>
  <c r="T42" i="30"/>
  <c r="L66" i="30"/>
  <c r="L37" i="30"/>
  <c r="L95" i="30"/>
  <c r="Z74" i="31"/>
  <c r="S93" i="30"/>
  <c r="AB6" i="30"/>
  <c r="S64" i="30"/>
  <c r="S35" i="30"/>
  <c r="Z38" i="33"/>
  <c r="Z9" i="31"/>
  <c r="Z94" i="33"/>
  <c r="Z68" i="31" s="1"/>
  <c r="Z123" i="33"/>
  <c r="Z96" i="31" s="1"/>
  <c r="Z66" i="33"/>
  <c r="T128" i="32"/>
  <c r="T99" i="32"/>
  <c r="T42" i="32"/>
  <c r="T71" i="32"/>
  <c r="Y94" i="31"/>
  <c r="G94" i="30"/>
  <c r="G65" i="30"/>
  <c r="G36" i="30"/>
  <c r="H7" i="30"/>
  <c r="Q7" i="33"/>
  <c r="Q7" i="32"/>
  <c r="Q7" i="30"/>
  <c r="Z36" i="31"/>
  <c r="F104" i="30"/>
  <c r="F46" i="30"/>
  <c r="F75" i="30"/>
  <c r="Y98" i="30"/>
  <c r="Y69" i="30"/>
  <c r="Y40" i="30"/>
  <c r="T98" i="33"/>
  <c r="T72" i="31" s="1"/>
  <c r="T127" i="33"/>
  <c r="T13" i="31"/>
  <c r="T70" i="33"/>
  <c r="T42" i="33"/>
  <c r="H17" i="33"/>
  <c r="D46" i="33"/>
  <c r="D17" i="31"/>
  <c r="D74" i="33"/>
  <c r="D102" i="33"/>
  <c r="D76" i="31" s="1"/>
  <c r="D131" i="33"/>
  <c r="Q109" i="33"/>
  <c r="Q138" i="33"/>
  <c r="Q81" i="33"/>
  <c r="Q24" i="31"/>
  <c r="Q53" i="33"/>
  <c r="S6" i="33"/>
  <c r="H6" i="31"/>
  <c r="H63" i="33"/>
  <c r="H35" i="33"/>
  <c r="H34" i="31" s="1"/>
  <c r="H91" i="33"/>
  <c r="H65" i="31" s="1"/>
  <c r="H120" i="33"/>
  <c r="H93" i="31" s="1"/>
  <c r="F111" i="30"/>
  <c r="F53" i="30"/>
  <c r="F82" i="30"/>
  <c r="Z102" i="31"/>
  <c r="J38" i="31"/>
  <c r="I38" i="30"/>
  <c r="I67" i="30"/>
  <c r="I96" i="30"/>
  <c r="V70" i="30"/>
  <c r="V41" i="30"/>
  <c r="V99" i="30"/>
  <c r="J39" i="31"/>
  <c r="G93" i="31"/>
  <c r="D39" i="31"/>
  <c r="T98" i="30"/>
  <c r="T40" i="30"/>
  <c r="AA11" i="30"/>
  <c r="T69" i="30"/>
  <c r="W94" i="30"/>
  <c r="W36" i="30"/>
  <c r="W65" i="30"/>
  <c r="S10" i="33"/>
  <c r="V52" i="30"/>
  <c r="V81" i="30"/>
  <c r="V110" i="30"/>
  <c r="AA23" i="30"/>
  <c r="F34" i="31"/>
  <c r="F81" i="33"/>
  <c r="F138" i="33"/>
  <c r="F53" i="33"/>
  <c r="F24" i="31"/>
  <c r="F109" i="33"/>
  <c r="D100" i="31"/>
  <c r="L130" i="33"/>
  <c r="L73" i="33"/>
  <c r="L16" i="31"/>
  <c r="L101" i="33"/>
  <c r="L75" i="31" s="1"/>
  <c r="L45" i="33"/>
  <c r="L44" i="31" s="1"/>
  <c r="Z13" i="33"/>
  <c r="Z13" i="32"/>
  <c r="AH14" i="28"/>
  <c r="Z13" i="30"/>
  <c r="G34" i="31"/>
  <c r="K66" i="30"/>
  <c r="K37" i="30"/>
  <c r="K95" i="30"/>
  <c r="V121" i="33"/>
  <c r="V94" i="31" s="1"/>
  <c r="V64" i="33"/>
  <c r="V92" i="33"/>
  <c r="V36" i="33"/>
  <c r="V35" i="31" s="1"/>
  <c r="V7" i="31"/>
  <c r="H69" i="31"/>
  <c r="G38" i="31"/>
  <c r="V137" i="33"/>
  <c r="V110" i="31" s="1"/>
  <c r="V52" i="33"/>
  <c r="V51" i="31" s="1"/>
  <c r="V108" i="33"/>
  <c r="V82" i="31" s="1"/>
  <c r="V80" i="33"/>
  <c r="V23" i="31"/>
  <c r="F93" i="31"/>
  <c r="W93" i="31"/>
  <c r="D51" i="31"/>
  <c r="J132" i="32"/>
  <c r="J103" i="32"/>
  <c r="J46" i="32"/>
  <c r="J75" i="32"/>
  <c r="AA63" i="33"/>
  <c r="AA91" i="33"/>
  <c r="AA35" i="33"/>
  <c r="AA34" i="31" s="1"/>
  <c r="AA6" i="31"/>
  <c r="AA120" i="33"/>
  <c r="AA93" i="31" s="1"/>
  <c r="E96" i="31"/>
  <c r="M97" i="30"/>
  <c r="M39" i="30"/>
  <c r="M68" i="30"/>
  <c r="Y104" i="30"/>
  <c r="Y75" i="30"/>
  <c r="Y46" i="30"/>
  <c r="K13" i="33"/>
  <c r="K13" i="32"/>
  <c r="K13" i="30"/>
  <c r="M14" i="28"/>
  <c r="Q46" i="30"/>
  <c r="Q104" i="30"/>
  <c r="Q75" i="30"/>
  <c r="N24" i="30"/>
  <c r="N24" i="33"/>
  <c r="N24" i="32"/>
  <c r="R25" i="28"/>
  <c r="W8" i="33"/>
  <c r="W8" i="32"/>
  <c r="W8" i="30"/>
  <c r="AC9" i="28"/>
  <c r="H11" i="32"/>
  <c r="W45" i="33"/>
  <c r="W44" i="31" s="1"/>
  <c r="W73" i="33"/>
  <c r="W16" i="31"/>
  <c r="W101" i="33"/>
  <c r="W75" i="31" s="1"/>
  <c r="W130" i="33"/>
  <c r="Y109" i="31"/>
  <c r="K110" i="31"/>
  <c r="X50" i="31"/>
  <c r="W38" i="31"/>
  <c r="AA93" i="30"/>
  <c r="AA64" i="30"/>
  <c r="AA35" i="30"/>
  <c r="G65" i="31"/>
  <c r="AA80" i="32"/>
  <c r="AA108" i="32"/>
  <c r="AA137" i="32"/>
  <c r="AA51" i="32"/>
  <c r="G40" i="32"/>
  <c r="G126" i="32"/>
  <c r="G69" i="32"/>
  <c r="G97" i="32"/>
  <c r="N50" i="31"/>
  <c r="Q68" i="30"/>
  <c r="Q39" i="30"/>
  <c r="Q97" i="30"/>
  <c r="R10" i="30"/>
  <c r="T83" i="32"/>
  <c r="T111" i="32"/>
  <c r="T54" i="32"/>
  <c r="T140" i="32"/>
  <c r="T18" i="33"/>
  <c r="T18" i="32"/>
  <c r="T18" i="30"/>
  <c r="Z19" i="28"/>
  <c r="P110" i="31"/>
  <c r="F69" i="32"/>
  <c r="F126" i="32"/>
  <c r="F97" i="32"/>
  <c r="F40" i="32"/>
  <c r="Z81" i="30"/>
  <c r="Z52" i="30"/>
  <c r="Z110" i="30"/>
  <c r="L65" i="32"/>
  <c r="L36" i="32"/>
  <c r="L122" i="32"/>
  <c r="L93" i="32"/>
  <c r="E53" i="33"/>
  <c r="E52" i="31" s="1"/>
  <c r="E109" i="33"/>
  <c r="E138" i="33"/>
  <c r="E111" i="31" s="1"/>
  <c r="E24" i="31"/>
  <c r="E81" i="33"/>
  <c r="Y127" i="32"/>
  <c r="Y98" i="32"/>
  <c r="Y70" i="32"/>
  <c r="Y41" i="32"/>
  <c r="X95" i="30"/>
  <c r="X37" i="30"/>
  <c r="X66" i="30"/>
  <c r="N104" i="30"/>
  <c r="N75" i="30"/>
  <c r="N46" i="30"/>
  <c r="K127" i="32"/>
  <c r="K41" i="32"/>
  <c r="K70" i="32"/>
  <c r="K98" i="32"/>
  <c r="J11" i="28"/>
  <c r="J12" i="28" s="1"/>
  <c r="J13" i="28" s="1"/>
  <c r="J14" i="28" s="1"/>
  <c r="AC18" i="28"/>
  <c r="W17" i="30"/>
  <c r="W17" i="33"/>
  <c r="W17" i="32"/>
  <c r="N81" i="32"/>
  <c r="R23" i="32"/>
  <c r="N52" i="32"/>
  <c r="N109" i="32"/>
  <c r="N138" i="32"/>
  <c r="X92" i="33"/>
  <c r="X66" i="31" s="1"/>
  <c r="X64" i="33"/>
  <c r="X36" i="33"/>
  <c r="X7" i="31"/>
  <c r="X121" i="33"/>
  <c r="X94" i="31" s="1"/>
  <c r="W25" i="33"/>
  <c r="AC26" i="28"/>
  <c r="W25" i="32"/>
  <c r="W25" i="30"/>
  <c r="N14" i="30"/>
  <c r="N14" i="33"/>
  <c r="N14" i="32"/>
  <c r="O99" i="30"/>
  <c r="O41" i="30"/>
  <c r="O70" i="30"/>
  <c r="E45" i="32"/>
  <c r="E131" i="32"/>
  <c r="E102" i="32"/>
  <c r="E74" i="32"/>
  <c r="AA96" i="32"/>
  <c r="AA125" i="32"/>
  <c r="AA39" i="32"/>
  <c r="AA68" i="32"/>
  <c r="Q16" i="28"/>
  <c r="Q17" i="28"/>
  <c r="Q18" i="28" s="1"/>
  <c r="Q19" i="28" s="1"/>
  <c r="Q20" i="28" s="1"/>
  <c r="Q21" i="28" s="1"/>
  <c r="J7" i="28"/>
  <c r="J8" i="28" s="1"/>
  <c r="J9" i="28" s="1"/>
  <c r="K38" i="32"/>
  <c r="K67" i="32"/>
  <c r="K124" i="32"/>
  <c r="K95" i="32"/>
  <c r="K82" i="30"/>
  <c r="K53" i="30"/>
  <c r="K111" i="30"/>
  <c r="O97" i="33"/>
  <c r="O41" i="33"/>
  <c r="O126" i="33"/>
  <c r="O69" i="33"/>
  <c r="O12" i="31"/>
  <c r="E103" i="30"/>
  <c r="E45" i="30"/>
  <c r="E74" i="30"/>
  <c r="Z19" i="33"/>
  <c r="Z19" i="32"/>
  <c r="Z19" i="30"/>
  <c r="AH20" i="28"/>
  <c r="I66" i="31"/>
  <c r="I25" i="33"/>
  <c r="I25" i="32"/>
  <c r="K26" i="28"/>
  <c r="I25" i="30"/>
  <c r="D139" i="32"/>
  <c r="D82" i="32"/>
  <c r="D110" i="32"/>
  <c r="D53" i="32"/>
  <c r="Q11" i="33"/>
  <c r="Q11" i="32"/>
  <c r="Q11" i="30"/>
  <c r="Z133" i="32"/>
  <c r="Z104" i="32"/>
  <c r="Z47" i="32"/>
  <c r="Z76" i="32"/>
  <c r="J24" i="32"/>
  <c r="J24" i="30"/>
  <c r="L25" i="28"/>
  <c r="J24" i="33"/>
  <c r="Z127" i="32"/>
  <c r="Z98" i="32"/>
  <c r="Z70" i="32"/>
  <c r="Z41" i="32"/>
  <c r="Z132" i="33"/>
  <c r="Z103" i="33"/>
  <c r="Z47" i="33"/>
  <c r="Z46" i="31" s="1"/>
  <c r="Z18" i="31"/>
  <c r="Z75" i="33"/>
  <c r="V102" i="33"/>
  <c r="V76" i="31" s="1"/>
  <c r="V17" i="31"/>
  <c r="V46" i="33"/>
  <c r="V45" i="31" s="1"/>
  <c r="V131" i="33"/>
  <c r="V104" i="31" s="1"/>
  <c r="V74" i="33"/>
  <c r="I139" i="32"/>
  <c r="I53" i="32"/>
  <c r="M24" i="32"/>
  <c r="I110" i="32"/>
  <c r="I82" i="32"/>
  <c r="D72" i="32"/>
  <c r="D129" i="32"/>
  <c r="D100" i="32"/>
  <c r="D43" i="32"/>
  <c r="J13" i="32"/>
  <c r="J13" i="33"/>
  <c r="J13" i="30"/>
  <c r="L14" i="28"/>
  <c r="E125" i="33"/>
  <c r="E40" i="33"/>
  <c r="E96" i="33"/>
  <c r="E70" i="31" s="1"/>
  <c r="E11" i="31"/>
  <c r="E68" i="33"/>
  <c r="W40" i="33"/>
  <c r="W39" i="31" s="1"/>
  <c r="W125" i="33"/>
  <c r="W98" i="31" s="1"/>
  <c r="W68" i="33"/>
  <c r="W96" i="33"/>
  <c r="W11" i="31"/>
  <c r="Z99" i="30"/>
  <c r="Z70" i="30"/>
  <c r="Z41" i="30"/>
  <c r="R64" i="32"/>
  <c r="R35" i="32"/>
  <c r="R92" i="32"/>
  <c r="R121" i="32"/>
  <c r="O80" i="33"/>
  <c r="O137" i="33"/>
  <c r="O110" i="31" s="1"/>
  <c r="O52" i="33"/>
  <c r="O51" i="31" s="1"/>
  <c r="O108" i="33"/>
  <c r="O23" i="31"/>
  <c r="Z105" i="30"/>
  <c r="Z47" i="30"/>
  <c r="Z76" i="30"/>
  <c r="F81" i="31"/>
  <c r="R72" i="33"/>
  <c r="R44" i="33"/>
  <c r="R43" i="31" s="1"/>
  <c r="R129" i="33"/>
  <c r="R102" i="31" s="1"/>
  <c r="R100" i="33"/>
  <c r="R15" i="31"/>
  <c r="G51" i="33"/>
  <c r="G22" i="31"/>
  <c r="G136" i="33"/>
  <c r="G107" i="33"/>
  <c r="G81" i="31" s="1"/>
  <c r="G79" i="33"/>
  <c r="H22" i="33"/>
  <c r="K101" i="33"/>
  <c r="K130" i="33"/>
  <c r="K103" i="31" s="1"/>
  <c r="K73" i="33"/>
  <c r="K45" i="33"/>
  <c r="K16" i="31"/>
  <c r="P13" i="28"/>
  <c r="T41" i="30"/>
  <c r="AA12" i="30"/>
  <c r="T99" i="30"/>
  <c r="T70" i="30"/>
  <c r="I76" i="32"/>
  <c r="I133" i="32"/>
  <c r="I47" i="32"/>
  <c r="I104" i="32"/>
  <c r="H16" i="33"/>
  <c r="H16" i="30"/>
  <c r="L73" i="30"/>
  <c r="L102" i="30"/>
  <c r="L44" i="30"/>
  <c r="M15" i="30"/>
  <c r="V46" i="30"/>
  <c r="V104" i="30"/>
  <c r="V75" i="30"/>
  <c r="AA16" i="32"/>
  <c r="J137" i="33"/>
  <c r="J108" i="33"/>
  <c r="J82" i="31" s="1"/>
  <c r="J52" i="33"/>
  <c r="J51" i="31" s="1"/>
  <c r="J80" i="33"/>
  <c r="J23" i="31"/>
  <c r="U93" i="32"/>
  <c r="U122" i="32"/>
  <c r="U36" i="32"/>
  <c r="U65" i="32"/>
  <c r="P39" i="31"/>
  <c r="J16" i="28"/>
  <c r="J17" i="28" s="1"/>
  <c r="J18" i="28" s="1"/>
  <c r="J19" i="28"/>
  <c r="J20" i="28" s="1"/>
  <c r="J21" i="28" s="1"/>
  <c r="H11" i="33"/>
  <c r="Z81" i="31"/>
  <c r="J101" i="33"/>
  <c r="J73" i="33"/>
  <c r="J45" i="33"/>
  <c r="J44" i="31" s="1"/>
  <c r="J16" i="31"/>
  <c r="J130" i="33"/>
  <c r="J103" i="31" s="1"/>
  <c r="M16" i="33"/>
  <c r="L73" i="32"/>
  <c r="L44" i="32"/>
  <c r="L130" i="32"/>
  <c r="L101" i="32"/>
  <c r="M15" i="32"/>
  <c r="U12" i="33"/>
  <c r="U12" i="32"/>
  <c r="U12" i="30"/>
  <c r="AA13" i="28"/>
  <c r="U98" i="30"/>
  <c r="U40" i="30"/>
  <c r="U69" i="30"/>
  <c r="O37" i="31"/>
  <c r="AA97" i="30"/>
  <c r="AA39" i="30"/>
  <c r="AA68" i="30"/>
  <c r="J126" i="33"/>
  <c r="J99" i="31" s="1"/>
  <c r="J41" i="33"/>
  <c r="J12" i="31"/>
  <c r="J69" i="33"/>
  <c r="J97" i="33"/>
  <c r="O18" i="33"/>
  <c r="O18" i="32"/>
  <c r="O18" i="30"/>
  <c r="S19" i="28"/>
  <c r="G121" i="33"/>
  <c r="G92" i="33"/>
  <c r="G66" i="31" s="1"/>
  <c r="G36" i="33"/>
  <c r="G7" i="31"/>
  <c r="G64" i="33"/>
  <c r="H7" i="33"/>
  <c r="R91" i="33"/>
  <c r="R65" i="31" s="1"/>
  <c r="R120" i="33"/>
  <c r="R6" i="31"/>
  <c r="R35" i="33"/>
  <c r="R63" i="33"/>
  <c r="X140" i="32"/>
  <c r="X54" i="32"/>
  <c r="X83" i="32"/>
  <c r="X111" i="32"/>
  <c r="O110" i="30"/>
  <c r="O81" i="30"/>
  <c r="O52" i="30"/>
  <c r="D75" i="32"/>
  <c r="H17" i="32"/>
  <c r="D46" i="32"/>
  <c r="D132" i="32"/>
  <c r="D103" i="32"/>
  <c r="U97" i="32"/>
  <c r="U126" i="32"/>
  <c r="U40" i="32"/>
  <c r="U69" i="32"/>
  <c r="F110" i="32"/>
  <c r="F53" i="32"/>
  <c r="F139" i="32"/>
  <c r="F82" i="32"/>
  <c r="U82" i="31"/>
  <c r="G12" i="33"/>
  <c r="G12" i="30"/>
  <c r="G12" i="32"/>
  <c r="I13" i="28"/>
  <c r="R12" i="30"/>
  <c r="G36" i="32"/>
  <c r="G122" i="32"/>
  <c r="G93" i="32"/>
  <c r="G65" i="32"/>
  <c r="H7" i="32"/>
  <c r="X26" i="32"/>
  <c r="X26" i="30"/>
  <c r="X26" i="33"/>
  <c r="Z93" i="31"/>
  <c r="L9" i="33"/>
  <c r="L9" i="30"/>
  <c r="L9" i="32"/>
  <c r="P98" i="31"/>
  <c r="Z69" i="32"/>
  <c r="Z40" i="32"/>
  <c r="Z126" i="32"/>
  <c r="Z97" i="32"/>
  <c r="P41" i="30"/>
  <c r="P99" i="30"/>
  <c r="P70" i="30"/>
  <c r="D104" i="30"/>
  <c r="D46" i="30"/>
  <c r="D75" i="30"/>
  <c r="L24" i="33"/>
  <c r="L24" i="32"/>
  <c r="P25" i="28"/>
  <c r="L24" i="30"/>
  <c r="AA109" i="30"/>
  <c r="AA51" i="30"/>
  <c r="AA80" i="30"/>
  <c r="H39" i="30"/>
  <c r="H97" i="30"/>
  <c r="S10" i="30"/>
  <c r="H68" i="30"/>
  <c r="U40" i="33"/>
  <c r="U96" i="33"/>
  <c r="U68" i="33"/>
  <c r="U11" i="31"/>
  <c r="U125" i="33"/>
  <c r="U98" i="31" s="1"/>
  <c r="I69" i="31"/>
  <c r="N74" i="31"/>
  <c r="F25" i="33"/>
  <c r="F25" i="32"/>
  <c r="F25" i="30"/>
  <c r="F26" i="28"/>
  <c r="O96" i="31"/>
  <c r="Z130" i="33"/>
  <c r="Z103" i="31" s="1"/>
  <c r="Z101" i="33"/>
  <c r="Z75" i="31" s="1"/>
  <c r="Z16" i="31"/>
  <c r="Z73" i="33"/>
  <c r="Z45" i="33"/>
  <c r="J69" i="31"/>
  <c r="E82" i="31"/>
  <c r="X7" i="28"/>
  <c r="X8" i="28" s="1"/>
  <c r="X9" i="28" s="1"/>
  <c r="W93" i="32"/>
  <c r="W122" i="32"/>
  <c r="W65" i="32"/>
  <c r="W36" i="32"/>
  <c r="P66" i="30"/>
  <c r="P37" i="30"/>
  <c r="P95" i="30"/>
  <c r="I70" i="30"/>
  <c r="I41" i="30"/>
  <c r="I99" i="30"/>
  <c r="M12" i="30"/>
  <c r="X111" i="31"/>
  <c r="Q103" i="33"/>
  <c r="Q77" i="31" s="1"/>
  <c r="Q75" i="33"/>
  <c r="Q18" i="31"/>
  <c r="Q47" i="33"/>
  <c r="Q46" i="31" s="1"/>
  <c r="Q132" i="33"/>
  <c r="Y102" i="31"/>
  <c r="K123" i="32"/>
  <c r="K37" i="32"/>
  <c r="K66" i="32"/>
  <c r="K94" i="32"/>
  <c r="F18" i="33"/>
  <c r="F18" i="30"/>
  <c r="F19" i="28"/>
  <c r="F18" i="32"/>
  <c r="Y40" i="32"/>
  <c r="Y97" i="32"/>
  <c r="Y69" i="32"/>
  <c r="Y126" i="32"/>
  <c r="P13" i="33"/>
  <c r="P13" i="30"/>
  <c r="P13" i="32"/>
  <c r="T14" i="28"/>
  <c r="L110" i="30"/>
  <c r="L52" i="30"/>
  <c r="L81" i="30"/>
  <c r="Q110" i="32"/>
  <c r="Q82" i="32"/>
  <c r="Q53" i="32"/>
  <c r="Q139" i="32"/>
  <c r="E68" i="31"/>
  <c r="T95" i="30"/>
  <c r="T37" i="30"/>
  <c r="T66" i="30"/>
  <c r="M80" i="30"/>
  <c r="M51" i="30"/>
  <c r="M109" i="30"/>
  <c r="I95" i="32"/>
  <c r="I124" i="32"/>
  <c r="I67" i="32"/>
  <c r="I38" i="32"/>
  <c r="I13" i="33"/>
  <c r="I13" i="32"/>
  <c r="I13" i="30"/>
  <c r="K14" i="28"/>
  <c r="K132" i="32"/>
  <c r="K46" i="32"/>
  <c r="K75" i="32"/>
  <c r="K103" i="32"/>
  <c r="Q19" i="33"/>
  <c r="Q19" i="30"/>
  <c r="Q19" i="32"/>
  <c r="W20" i="28"/>
  <c r="F37" i="31"/>
  <c r="V9" i="32"/>
  <c r="V9" i="30"/>
  <c r="V9" i="33"/>
  <c r="D67" i="31"/>
  <c r="D68" i="31"/>
  <c r="W65" i="31"/>
  <c r="N70" i="31"/>
  <c r="J8" i="33"/>
  <c r="J8" i="30"/>
  <c r="J8" i="32"/>
  <c r="L9" i="28"/>
  <c r="J75" i="30"/>
  <c r="J46" i="30"/>
  <c r="J104" i="30"/>
  <c r="L17" i="33"/>
  <c r="L17" i="30"/>
  <c r="L17" i="32"/>
  <c r="P18" i="28"/>
  <c r="D96" i="31"/>
  <c r="G97" i="31"/>
  <c r="F65" i="31"/>
  <c r="O95" i="31"/>
  <c r="D82" i="31"/>
  <c r="T69" i="31"/>
  <c r="D138" i="33"/>
  <c r="D53" i="33"/>
  <c r="D52" i="31" s="1"/>
  <c r="D109" i="33"/>
  <c r="D81" i="33"/>
  <c r="D24" i="31"/>
  <c r="Y102" i="33"/>
  <c r="Y46" i="33"/>
  <c r="Y45" i="31" s="1"/>
  <c r="Y131" i="33"/>
  <c r="Y17" i="31"/>
  <c r="Y74" i="33"/>
  <c r="K99" i="30"/>
  <c r="K41" i="30"/>
  <c r="K70" i="30"/>
  <c r="Q44" i="31"/>
  <c r="N110" i="30"/>
  <c r="N52" i="30"/>
  <c r="R23" i="30"/>
  <c r="N81" i="30"/>
  <c r="V38" i="31"/>
  <c r="W131" i="32"/>
  <c r="W102" i="32"/>
  <c r="W45" i="32"/>
  <c r="W74" i="32"/>
  <c r="M64" i="30"/>
  <c r="M35" i="30"/>
  <c r="M93" i="30"/>
  <c r="T111" i="31"/>
  <c r="X94" i="30"/>
  <c r="X65" i="30"/>
  <c r="X36" i="30"/>
  <c r="V50" i="31"/>
  <c r="X81" i="31"/>
  <c r="W97" i="31"/>
  <c r="G11" i="31"/>
  <c r="G125" i="33"/>
  <c r="G98" i="31" s="1"/>
  <c r="G40" i="33"/>
  <c r="G39" i="31" s="1"/>
  <c r="G68" i="33"/>
  <c r="G96" i="33"/>
  <c r="W82" i="32"/>
  <c r="W139" i="32"/>
  <c r="W110" i="32"/>
  <c r="W53" i="32"/>
  <c r="N81" i="31"/>
  <c r="N98" i="33"/>
  <c r="N72" i="31" s="1"/>
  <c r="N127" i="33"/>
  <c r="N100" i="31" s="1"/>
  <c r="N70" i="33"/>
  <c r="N42" i="33"/>
  <c r="N13" i="31"/>
  <c r="Q67" i="33"/>
  <c r="Q124" i="33"/>
  <c r="Q97" i="31" s="1"/>
  <c r="Q95" i="33"/>
  <c r="Q69" i="31" s="1"/>
  <c r="Q39" i="33"/>
  <c r="Q10" i="31"/>
  <c r="R10" i="33"/>
  <c r="R109" i="30"/>
  <c r="R51" i="30"/>
  <c r="R80" i="30"/>
  <c r="T83" i="30"/>
  <c r="T112" i="30"/>
  <c r="T54" i="30"/>
  <c r="T75" i="32"/>
  <c r="T103" i="32"/>
  <c r="T132" i="32"/>
  <c r="T46" i="32"/>
  <c r="X82" i="31"/>
  <c r="P66" i="31"/>
  <c r="Z24" i="33"/>
  <c r="Z24" i="30"/>
  <c r="AH25" i="28"/>
  <c r="Z24" i="32"/>
  <c r="L36" i="33"/>
  <c r="L35" i="31" s="1"/>
  <c r="L121" i="33"/>
  <c r="L94" i="31" s="1"/>
  <c r="L92" i="33"/>
  <c r="L66" i="31" s="1"/>
  <c r="L64" i="33"/>
  <c r="L7" i="31"/>
  <c r="E82" i="32"/>
  <c r="E53" i="32"/>
  <c r="E139" i="32"/>
  <c r="E110" i="32"/>
  <c r="Y126" i="33"/>
  <c r="Y99" i="31" s="1"/>
  <c r="Y97" i="33"/>
  <c r="Y69" i="33"/>
  <c r="Y41" i="33"/>
  <c r="Y12" i="31"/>
  <c r="X94" i="32"/>
  <c r="X123" i="32"/>
  <c r="X66" i="32"/>
  <c r="X37" i="32"/>
  <c r="F33" i="21"/>
  <c r="F44" i="21"/>
  <c r="F39" i="21"/>
  <c r="M33" i="21"/>
  <c r="M29" i="21"/>
  <c r="M44" i="21"/>
  <c r="M39" i="21"/>
  <c r="G10" i="22"/>
  <c r="I20" i="21"/>
  <c r="I26" i="21" s="1"/>
  <c r="U40" i="21"/>
  <c r="U45" i="21"/>
  <c r="U34" i="21"/>
  <c r="N45" i="21"/>
  <c r="N40" i="21"/>
  <c r="N34" i="21"/>
  <c r="L33" i="21"/>
  <c r="L44" i="21"/>
  <c r="L39" i="21"/>
  <c r="T40" i="21"/>
  <c r="T45" i="21"/>
  <c r="T34" i="21"/>
  <c r="R20" i="21"/>
  <c r="R26" i="21" s="1"/>
  <c r="G19" i="22"/>
  <c r="S33" i="21"/>
  <c r="S29" i="21"/>
  <c r="S39" i="21"/>
  <c r="S44" i="21"/>
  <c r="E40" i="21"/>
  <c r="E45" i="21"/>
  <c r="E34" i="21"/>
  <c r="R29" i="21"/>
  <c r="R39" i="21"/>
  <c r="R33" i="21"/>
  <c r="R44" i="21"/>
  <c r="H20" i="21"/>
  <c r="H26" i="21" s="1"/>
  <c r="H29" i="21" s="1"/>
  <c r="G9" i="22"/>
  <c r="T33" i="21"/>
  <c r="T39" i="21"/>
  <c r="T44" i="21"/>
  <c r="G13" i="22"/>
  <c r="L20" i="21"/>
  <c r="L26" i="21" s="1"/>
  <c r="E33" i="21"/>
  <c r="E29" i="21"/>
  <c r="E39" i="21"/>
  <c r="E44" i="21"/>
  <c r="N20" i="21"/>
  <c r="N26" i="21" s="1"/>
  <c r="G15" i="22"/>
  <c r="U33" i="21"/>
  <c r="U44" i="21"/>
  <c r="U39" i="21"/>
  <c r="G17" i="22"/>
  <c r="P20" i="21"/>
  <c r="P26" i="21" s="1"/>
  <c r="G40" i="21"/>
  <c r="G45" i="21"/>
  <c r="G34" i="21"/>
  <c r="M45" i="21"/>
  <c r="M34" i="21"/>
  <c r="M40" i="21"/>
  <c r="G39" i="21"/>
  <c r="G44" i="21"/>
  <c r="G33" i="21"/>
  <c r="C34" i="21"/>
  <c r="C45" i="21"/>
  <c r="C40" i="21"/>
  <c r="R34" i="21"/>
  <c r="R40" i="21"/>
  <c r="R45" i="21"/>
  <c r="O40" i="21"/>
  <c r="O45" i="21"/>
  <c r="O34" i="21"/>
  <c r="D33" i="21"/>
  <c r="D39" i="21"/>
  <c r="D29" i="21"/>
  <c r="D44" i="21"/>
  <c r="K20" i="21"/>
  <c r="K26" i="21" s="1"/>
  <c r="K29" i="21" s="1"/>
  <c r="G12" i="22"/>
  <c r="Q20" i="21"/>
  <c r="Q26" i="21" s="1"/>
  <c r="Q29" i="21" s="1"/>
  <c r="G18" i="22"/>
  <c r="S34" i="21"/>
  <c r="S45" i="21"/>
  <c r="S40" i="21"/>
  <c r="H39" i="21"/>
  <c r="H44" i="21"/>
  <c r="H33" i="21"/>
  <c r="G20" i="21"/>
  <c r="G26" i="21" s="1"/>
  <c r="G8" i="22"/>
  <c r="J39" i="21"/>
  <c r="J29" i="21"/>
  <c r="J44" i="21"/>
  <c r="J33" i="21"/>
  <c r="G5" i="22"/>
  <c r="D20" i="21"/>
  <c r="D26" i="21" s="1"/>
  <c r="D40" i="21"/>
  <c r="D45" i="21"/>
  <c r="D34" i="21"/>
  <c r="G11" i="22"/>
  <c r="J20" i="21"/>
  <c r="J26" i="21" s="1"/>
  <c r="N44" i="21"/>
  <c r="N33" i="21"/>
  <c r="N29" i="21"/>
  <c r="N39" i="21"/>
  <c r="J34" i="21"/>
  <c r="J45" i="21"/>
  <c r="J40" i="21"/>
  <c r="P44" i="21"/>
  <c r="P33" i="21"/>
  <c r="P39" i="21"/>
  <c r="P29" i="21"/>
  <c r="F20" i="21"/>
  <c r="F26" i="21" s="1"/>
  <c r="G7" i="22"/>
  <c r="I39" i="21"/>
  <c r="I29" i="21"/>
  <c r="I44" i="21"/>
  <c r="I33" i="21"/>
  <c r="P34" i="21"/>
  <c r="P40" i="21"/>
  <c r="P45" i="21"/>
  <c r="O44" i="21"/>
  <c r="O33" i="21"/>
  <c r="O39" i="21"/>
  <c r="O29" i="21"/>
  <c r="F40" i="21"/>
  <c r="F45" i="21"/>
  <c r="F34" i="21"/>
  <c r="M20" i="21"/>
  <c r="M26" i="21" s="1"/>
  <c r="G14" i="22"/>
  <c r="K45" i="21"/>
  <c r="K34" i="21"/>
  <c r="K40" i="21"/>
  <c r="G20" i="22"/>
  <c r="S20" i="21"/>
  <c r="S26" i="21" s="1"/>
  <c r="Q34" i="21"/>
  <c r="Q40" i="21"/>
  <c r="Q45" i="21"/>
  <c r="K44" i="21"/>
  <c r="K33" i="21"/>
  <c r="K39" i="21"/>
  <c r="O20" i="21"/>
  <c r="O26" i="21" s="1"/>
  <c r="G16" i="22"/>
  <c r="G21" i="22"/>
  <c r="T20" i="21"/>
  <c r="T26" i="21" s="1"/>
  <c r="T29" i="21" s="1"/>
  <c r="Q44" i="21"/>
  <c r="Q39" i="21"/>
  <c r="Q33" i="21"/>
  <c r="E20" i="21"/>
  <c r="E26" i="21" s="1"/>
  <c r="G6" i="22"/>
  <c r="L45" i="21"/>
  <c r="L34" i="21"/>
  <c r="L40" i="21"/>
  <c r="U20" i="21"/>
  <c r="U26" i="21" s="1"/>
  <c r="G22" i="22"/>
  <c r="C33" i="21"/>
  <c r="C39" i="21"/>
  <c r="C44" i="21"/>
  <c r="G4" i="22"/>
  <c r="C20" i="21"/>
  <c r="C26" i="21" s="1"/>
  <c r="I34" i="21"/>
  <c r="I45" i="21"/>
  <c r="I40" i="21"/>
  <c r="H45" i="21"/>
  <c r="H34" i="21"/>
  <c r="H40" i="21"/>
  <c r="F80" i="35" l="1"/>
  <c r="F86" i="35" s="1"/>
  <c r="F42" i="35"/>
  <c r="E42" i="35"/>
  <c r="J42" i="35"/>
  <c r="L77" i="34"/>
  <c r="L94" i="34"/>
  <c r="L86" i="34"/>
  <c r="L102" i="34"/>
  <c r="L54" i="34"/>
  <c r="L61" i="34"/>
  <c r="L69" i="34"/>
  <c r="I77" i="34"/>
  <c r="I86" i="34"/>
  <c r="I61" i="34"/>
  <c r="I94" i="34"/>
  <c r="I102" i="34"/>
  <c r="I54" i="34"/>
  <c r="I69" i="34"/>
  <c r="H100" i="34"/>
  <c r="H67" i="34"/>
  <c r="H52" i="34"/>
  <c r="H59" i="34"/>
  <c r="H75" i="34"/>
  <c r="H92" i="34"/>
  <c r="H84" i="34"/>
  <c r="D102" i="34"/>
  <c r="D54" i="34"/>
  <c r="D61" i="34"/>
  <c r="D69" i="34"/>
  <c r="D77" i="34"/>
  <c r="D86" i="34"/>
  <c r="D94" i="34"/>
  <c r="T93" i="34"/>
  <c r="T60" i="34"/>
  <c r="T101" i="34"/>
  <c r="T53" i="34"/>
  <c r="T76" i="34"/>
  <c r="T85" i="34"/>
  <c r="T68" i="34"/>
  <c r="U50" i="34"/>
  <c r="H69" i="34"/>
  <c r="H77" i="34"/>
  <c r="H61" i="34"/>
  <c r="H54" i="34"/>
  <c r="H102" i="34"/>
  <c r="H86" i="34"/>
  <c r="H94" i="34"/>
  <c r="T44" i="34"/>
  <c r="T50" i="34"/>
  <c r="L52" i="34"/>
  <c r="L75" i="34"/>
  <c r="L59" i="34"/>
  <c r="L67" i="34"/>
  <c r="L100" i="34"/>
  <c r="L92" i="34"/>
  <c r="L84" i="34"/>
  <c r="G61" i="34"/>
  <c r="G69" i="34"/>
  <c r="G77" i="34"/>
  <c r="G102" i="34"/>
  <c r="G94" i="34"/>
  <c r="G86" i="34"/>
  <c r="G54" i="34"/>
  <c r="T41" i="34"/>
  <c r="S46" i="34"/>
  <c r="S74" i="34"/>
  <c r="S49" i="34"/>
  <c r="S83" i="34"/>
  <c r="S91" i="34"/>
  <c r="S66" i="34"/>
  <c r="S58" i="34"/>
  <c r="S99" i="34"/>
  <c r="F54" i="34"/>
  <c r="F77" i="34"/>
  <c r="F61" i="34"/>
  <c r="F69" i="34"/>
  <c r="F102" i="34"/>
  <c r="F94" i="34"/>
  <c r="F86" i="34"/>
  <c r="R69" i="34"/>
  <c r="R102" i="34"/>
  <c r="R61" i="34"/>
  <c r="R54" i="34"/>
  <c r="R86" i="34"/>
  <c r="R94" i="34"/>
  <c r="R77" i="34"/>
  <c r="S84" i="34"/>
  <c r="S92" i="34"/>
  <c r="S75" i="34"/>
  <c r="S52" i="34"/>
  <c r="S67" i="34"/>
  <c r="S100" i="34"/>
  <c r="S59" i="34"/>
  <c r="Q94" i="34"/>
  <c r="Q54" i="34"/>
  <c r="Q61" i="34"/>
  <c r="Q102" i="34"/>
  <c r="Q69" i="34"/>
  <c r="Q86" i="34"/>
  <c r="Q77" i="34"/>
  <c r="U28" i="34"/>
  <c r="U43" i="34" s="1"/>
  <c r="U51" i="34" s="1"/>
  <c r="U45" i="34"/>
  <c r="I14" i="30"/>
  <c r="I14" i="33"/>
  <c r="I14" i="32"/>
  <c r="H121" i="33"/>
  <c r="H94" i="31" s="1"/>
  <c r="H92" i="33"/>
  <c r="H66" i="31" s="1"/>
  <c r="H36" i="33"/>
  <c r="H35" i="31" s="1"/>
  <c r="H7" i="31"/>
  <c r="H64" i="33"/>
  <c r="T72" i="30"/>
  <c r="T43" i="30"/>
  <c r="T101" i="30"/>
  <c r="I42" i="30"/>
  <c r="I100" i="30"/>
  <c r="I71" i="30"/>
  <c r="M51" i="31"/>
  <c r="U83" i="32"/>
  <c r="U140" i="32"/>
  <c r="U54" i="32"/>
  <c r="U111" i="32"/>
  <c r="AA102" i="33"/>
  <c r="AA131" i="33"/>
  <c r="AA46" i="33"/>
  <c r="AA74" i="33"/>
  <c r="AA17" i="31"/>
  <c r="Y100" i="30"/>
  <c r="Y71" i="30"/>
  <c r="Y42" i="30"/>
  <c r="V138" i="33"/>
  <c r="V53" i="33"/>
  <c r="V52" i="31" s="1"/>
  <c r="V109" i="33"/>
  <c r="V83" i="31" s="1"/>
  <c r="V81" i="33"/>
  <c r="V24" i="31"/>
  <c r="AA24" i="33"/>
  <c r="R124" i="32"/>
  <c r="R95" i="32"/>
  <c r="R38" i="32"/>
  <c r="R67" i="32"/>
  <c r="G13" i="33"/>
  <c r="G13" i="30"/>
  <c r="G13" i="32"/>
  <c r="I14" i="28"/>
  <c r="W93" i="33"/>
  <c r="W65" i="33"/>
  <c r="W37" i="33"/>
  <c r="W8" i="31"/>
  <c r="W122" i="33"/>
  <c r="Z14" i="33"/>
  <c r="Z14" i="30"/>
  <c r="Z14" i="32"/>
  <c r="Y99" i="32"/>
  <c r="Y42" i="32"/>
  <c r="Y128" i="32"/>
  <c r="Y71" i="32"/>
  <c r="Q110" i="33"/>
  <c r="Q82" i="33"/>
  <c r="Q54" i="33"/>
  <c r="Q139" i="33"/>
  <c r="Q112" i="31" s="1"/>
  <c r="Q25" i="31"/>
  <c r="O25" i="33"/>
  <c r="O25" i="32"/>
  <c r="O25" i="30"/>
  <c r="S26" i="28"/>
  <c r="K54" i="30"/>
  <c r="K83" i="30"/>
  <c r="K112" i="30"/>
  <c r="N105" i="30"/>
  <c r="N76" i="30"/>
  <c r="R18" i="30"/>
  <c r="N47" i="30"/>
  <c r="X13" i="32"/>
  <c r="X13" i="33"/>
  <c r="X13" i="30"/>
  <c r="AD14" i="28"/>
  <c r="K76" i="32"/>
  <c r="K47" i="32"/>
  <c r="K133" i="32"/>
  <c r="K104" i="32"/>
  <c r="Q54" i="30"/>
  <c r="Q112" i="30"/>
  <c r="Q83" i="30"/>
  <c r="O139" i="32"/>
  <c r="O110" i="32"/>
  <c r="O53" i="32"/>
  <c r="O82" i="32"/>
  <c r="K110" i="33"/>
  <c r="K84" i="31" s="1"/>
  <c r="K82" i="33"/>
  <c r="K54" i="33"/>
  <c r="K25" i="31"/>
  <c r="K139" i="33"/>
  <c r="K112" i="31" s="1"/>
  <c r="N82" i="32"/>
  <c r="N53" i="32"/>
  <c r="R24" i="32"/>
  <c r="N139" i="32"/>
  <c r="N110" i="32"/>
  <c r="L97" i="32"/>
  <c r="L69" i="32"/>
  <c r="L126" i="32"/>
  <c r="L40" i="32"/>
  <c r="M11" i="32"/>
  <c r="S11" i="32" s="1"/>
  <c r="AA68" i="33"/>
  <c r="AA40" i="33"/>
  <c r="AA39" i="31" s="1"/>
  <c r="AA96" i="33"/>
  <c r="AA70" i="31" s="1"/>
  <c r="AA11" i="31"/>
  <c r="AA125" i="33"/>
  <c r="AA98" i="31" s="1"/>
  <c r="Q111" i="32"/>
  <c r="Q83" i="32"/>
  <c r="Q54" i="32"/>
  <c r="Q140" i="32"/>
  <c r="O109" i="33"/>
  <c r="O81" i="33"/>
  <c r="O53" i="33"/>
  <c r="O24" i="31"/>
  <c r="O138" i="33"/>
  <c r="O111" i="31" s="1"/>
  <c r="K54" i="32"/>
  <c r="K140" i="32"/>
  <c r="K111" i="32"/>
  <c r="K83" i="32"/>
  <c r="L18" i="33"/>
  <c r="M18" i="33" s="1"/>
  <c r="L18" i="32"/>
  <c r="M18" i="32" s="1"/>
  <c r="L18" i="30"/>
  <c r="P19" i="28"/>
  <c r="S95" i="33"/>
  <c r="S67" i="33"/>
  <c r="S39" i="33"/>
  <c r="S124" i="33"/>
  <c r="AB10" i="33"/>
  <c r="S10" i="31"/>
  <c r="G95" i="30"/>
  <c r="G37" i="30"/>
  <c r="G66" i="30"/>
  <c r="H8" i="30"/>
  <c r="Q38" i="30"/>
  <c r="Q67" i="30"/>
  <c r="Q96" i="30"/>
  <c r="R94" i="33"/>
  <c r="R68" i="31" s="1"/>
  <c r="R123" i="33"/>
  <c r="R96" i="31" s="1"/>
  <c r="R38" i="33"/>
  <c r="R37" i="31" s="1"/>
  <c r="R66" i="33"/>
  <c r="R9" i="31"/>
  <c r="M111" i="30"/>
  <c r="M82" i="30"/>
  <c r="M53" i="30"/>
  <c r="K26" i="33"/>
  <c r="K26" i="32"/>
  <c r="K26" i="30"/>
  <c r="L75" i="32"/>
  <c r="L46" i="32"/>
  <c r="L132" i="32"/>
  <c r="L103" i="32"/>
  <c r="M17" i="32"/>
  <c r="N129" i="32"/>
  <c r="N43" i="32"/>
  <c r="N72" i="32"/>
  <c r="N100" i="32"/>
  <c r="N111" i="30"/>
  <c r="N82" i="30"/>
  <c r="R24" i="30"/>
  <c r="N53" i="30"/>
  <c r="E104" i="30"/>
  <c r="E46" i="30"/>
  <c r="E75" i="30"/>
  <c r="H17" i="30"/>
  <c r="Q66" i="30"/>
  <c r="Q95" i="30"/>
  <c r="Q37" i="30"/>
  <c r="V43" i="32"/>
  <c r="V72" i="32"/>
  <c r="V129" i="32"/>
  <c r="V100" i="32"/>
  <c r="Z139" i="32"/>
  <c r="Z110" i="32"/>
  <c r="Z53" i="32"/>
  <c r="Z82" i="32"/>
  <c r="R74" i="30"/>
  <c r="R103" i="30"/>
  <c r="R45" i="30"/>
  <c r="V43" i="33"/>
  <c r="V128" i="33"/>
  <c r="V99" i="33"/>
  <c r="V73" i="31" s="1"/>
  <c r="V14" i="31"/>
  <c r="V71" i="33"/>
  <c r="Z25" i="32"/>
  <c r="AA25" i="32" s="1"/>
  <c r="AH26" i="28"/>
  <c r="Z25" i="33"/>
  <c r="AA25" i="33" s="1"/>
  <c r="Z25" i="30"/>
  <c r="U70" i="32"/>
  <c r="U98" i="32"/>
  <c r="U127" i="32"/>
  <c r="U41" i="32"/>
  <c r="AA12" i="32"/>
  <c r="P40" i="31"/>
  <c r="W70" i="30"/>
  <c r="W41" i="30"/>
  <c r="W99" i="30"/>
  <c r="U111" i="31"/>
  <c r="Q93" i="33"/>
  <c r="Q67" i="31" s="1"/>
  <c r="Q8" i="31"/>
  <c r="Q37" i="33"/>
  <c r="Q36" i="31" s="1"/>
  <c r="Q122" i="33"/>
  <c r="Q95" i="31" s="1"/>
  <c r="Q65" i="33"/>
  <c r="R8" i="33"/>
  <c r="W54" i="30"/>
  <c r="W112" i="30"/>
  <c r="W83" i="30"/>
  <c r="L127" i="32"/>
  <c r="L70" i="32"/>
  <c r="L41" i="32"/>
  <c r="L98" i="32"/>
  <c r="F97" i="33"/>
  <c r="F12" i="31"/>
  <c r="F126" i="33"/>
  <c r="F69" i="33"/>
  <c r="F41" i="33"/>
  <c r="M138" i="32"/>
  <c r="M110" i="31" s="1"/>
  <c r="M81" i="32"/>
  <c r="M109" i="32"/>
  <c r="M82" i="31" s="1"/>
  <c r="M52" i="32"/>
  <c r="U66" i="32"/>
  <c r="U123" i="32"/>
  <c r="U94" i="32"/>
  <c r="U37" i="32"/>
  <c r="AA8" i="32"/>
  <c r="Y14" i="32"/>
  <c r="Y14" i="33"/>
  <c r="Y14" i="30"/>
  <c r="R101" i="33"/>
  <c r="R45" i="33"/>
  <c r="R130" i="33"/>
  <c r="R103" i="31" s="1"/>
  <c r="R73" i="33"/>
  <c r="R16" i="31"/>
  <c r="S17" i="32"/>
  <c r="H132" i="32"/>
  <c r="H103" i="32"/>
  <c r="H46" i="32"/>
  <c r="H75" i="32"/>
  <c r="N19" i="33"/>
  <c r="N19" i="32"/>
  <c r="N19" i="30"/>
  <c r="R20" i="28"/>
  <c r="G127" i="32"/>
  <c r="G98" i="32"/>
  <c r="G70" i="32"/>
  <c r="G41" i="32"/>
  <c r="R131" i="32"/>
  <c r="R74" i="32"/>
  <c r="R102" i="32"/>
  <c r="R45" i="32"/>
  <c r="Y42" i="33"/>
  <c r="Y41" i="31" s="1"/>
  <c r="Y98" i="33"/>
  <c r="Y70" i="33"/>
  <c r="Y127" i="33"/>
  <c r="Y13" i="31"/>
  <c r="D54" i="30"/>
  <c r="D112" i="30"/>
  <c r="D83" i="30"/>
  <c r="R97" i="30"/>
  <c r="R39" i="30"/>
  <c r="R68" i="30"/>
  <c r="G9" i="32"/>
  <c r="G9" i="30"/>
  <c r="G9" i="33"/>
  <c r="R108" i="33"/>
  <c r="R82" i="31" s="1"/>
  <c r="R80" i="33"/>
  <c r="R52" i="33"/>
  <c r="R23" i="31"/>
  <c r="R137" i="33"/>
  <c r="K105" i="30"/>
  <c r="K47" i="30"/>
  <c r="K76" i="30"/>
  <c r="F112" i="30"/>
  <c r="F54" i="30"/>
  <c r="F83" i="30"/>
  <c r="L40" i="30"/>
  <c r="L98" i="30"/>
  <c r="L69" i="30"/>
  <c r="M11" i="30"/>
  <c r="P26" i="32"/>
  <c r="P26" i="33"/>
  <c r="P26" i="30"/>
  <c r="K103" i="33"/>
  <c r="K75" i="33"/>
  <c r="K47" i="33"/>
  <c r="K46" i="31" s="1"/>
  <c r="K18" i="31"/>
  <c r="K132" i="33"/>
  <c r="K105" i="31" s="1"/>
  <c r="K67" i="31"/>
  <c r="M94" i="30"/>
  <c r="M65" i="30"/>
  <c r="M36" i="30"/>
  <c r="V72" i="30"/>
  <c r="V43" i="30"/>
  <c r="V101" i="30"/>
  <c r="V67" i="32"/>
  <c r="V95" i="32"/>
  <c r="V124" i="32"/>
  <c r="V38" i="32"/>
  <c r="G122" i="33"/>
  <c r="G95" i="31" s="1"/>
  <c r="G65" i="33"/>
  <c r="G93" i="33"/>
  <c r="G8" i="31"/>
  <c r="G37" i="33"/>
  <c r="G36" i="31" s="1"/>
  <c r="H8" i="33"/>
  <c r="W103" i="32"/>
  <c r="W132" i="32"/>
  <c r="W75" i="32"/>
  <c r="W46" i="32"/>
  <c r="AA17" i="32"/>
  <c r="D104" i="31"/>
  <c r="W13" i="32"/>
  <c r="W13" i="33"/>
  <c r="W13" i="30"/>
  <c r="AC14" i="28"/>
  <c r="Q94" i="33"/>
  <c r="Q68" i="31" s="1"/>
  <c r="Q66" i="33"/>
  <c r="Q123" i="33"/>
  <c r="Q38" i="33"/>
  <c r="Q37" i="31" s="1"/>
  <c r="Q9" i="31"/>
  <c r="P112" i="30"/>
  <c r="P83" i="30"/>
  <c r="P54" i="30"/>
  <c r="Q123" i="32"/>
  <c r="Q37" i="32"/>
  <c r="Q94" i="32"/>
  <c r="Q66" i="32"/>
  <c r="R8" i="32"/>
  <c r="R14" i="30"/>
  <c r="N72" i="30"/>
  <c r="N101" i="30"/>
  <c r="N43" i="30"/>
  <c r="AA65" i="31"/>
  <c r="G138" i="32"/>
  <c r="G109" i="32"/>
  <c r="G81" i="32"/>
  <c r="G52" i="32"/>
  <c r="H23" i="32"/>
  <c r="Q99" i="30"/>
  <c r="Q70" i="30"/>
  <c r="Q41" i="30"/>
  <c r="M41" i="32"/>
  <c r="M70" i="32"/>
  <c r="M127" i="32"/>
  <c r="M98" i="32"/>
  <c r="P100" i="30"/>
  <c r="P71" i="30"/>
  <c r="P42" i="30"/>
  <c r="X111" i="33"/>
  <c r="X140" i="33"/>
  <c r="X55" i="33"/>
  <c r="X54" i="31" s="1"/>
  <c r="X83" i="33"/>
  <c r="X26" i="31"/>
  <c r="O47" i="33"/>
  <c r="O132" i="33"/>
  <c r="O75" i="33"/>
  <c r="O18" i="31"/>
  <c r="O103" i="33"/>
  <c r="O77" i="31" s="1"/>
  <c r="W104" i="30"/>
  <c r="W75" i="30"/>
  <c r="W46" i="30"/>
  <c r="AA17" i="30"/>
  <c r="AG15" i="28"/>
  <c r="AG8" i="27"/>
  <c r="AG18" i="27" s="1"/>
  <c r="AG8" i="26"/>
  <c r="X55" i="30"/>
  <c r="X84" i="30"/>
  <c r="X113" i="30"/>
  <c r="W140" i="32"/>
  <c r="W54" i="32"/>
  <c r="W83" i="32"/>
  <c r="W111" i="32"/>
  <c r="I40" i="31"/>
  <c r="G18" i="33"/>
  <c r="G18" i="30"/>
  <c r="G18" i="32"/>
  <c r="I19" i="28"/>
  <c r="W97" i="33"/>
  <c r="W71" i="31" s="1"/>
  <c r="W69" i="33"/>
  <c r="W41" i="33"/>
  <c r="W12" i="31"/>
  <c r="W126" i="33"/>
  <c r="J132" i="33"/>
  <c r="J75" i="33"/>
  <c r="J103" i="33"/>
  <c r="J77" i="31" s="1"/>
  <c r="J18" i="31"/>
  <c r="J47" i="33"/>
  <c r="K52" i="31"/>
  <c r="AB15" i="33"/>
  <c r="S72" i="33"/>
  <c r="S15" i="31"/>
  <c r="S129" i="33"/>
  <c r="S100" i="33"/>
  <c r="S44" i="33"/>
  <c r="V98" i="31"/>
  <c r="D83" i="31"/>
  <c r="Q48" i="33"/>
  <c r="Q133" i="33"/>
  <c r="Q76" i="33"/>
  <c r="Q19" i="31"/>
  <c r="Q104" i="33"/>
  <c r="K75" i="31"/>
  <c r="O99" i="31"/>
  <c r="Q92" i="33"/>
  <c r="Q66" i="31" s="1"/>
  <c r="Q7" i="31"/>
  <c r="Q64" i="33"/>
  <c r="Q36" i="33"/>
  <c r="Q35" i="31" s="1"/>
  <c r="Q121" i="33"/>
  <c r="Q94" i="31" s="1"/>
  <c r="R7" i="33"/>
  <c r="M110" i="30"/>
  <c r="M52" i="30"/>
  <c r="M81" i="30"/>
  <c r="AA69" i="32"/>
  <c r="AA40" i="32"/>
  <c r="AA126" i="32"/>
  <c r="AA97" i="32"/>
  <c r="R127" i="32"/>
  <c r="R41" i="32"/>
  <c r="R98" i="32"/>
  <c r="R70" i="32"/>
  <c r="J105" i="30"/>
  <c r="J47" i="30"/>
  <c r="J76" i="30"/>
  <c r="H131" i="32"/>
  <c r="S16" i="32"/>
  <c r="H45" i="32"/>
  <c r="H74" i="32"/>
  <c r="H102" i="32"/>
  <c r="K99" i="32"/>
  <c r="K128" i="32"/>
  <c r="K71" i="32"/>
  <c r="K42" i="32"/>
  <c r="X95" i="31"/>
  <c r="G131" i="32"/>
  <c r="G74" i="32"/>
  <c r="G45" i="32"/>
  <c r="G102" i="32"/>
  <c r="P95" i="32"/>
  <c r="P124" i="32"/>
  <c r="P38" i="32"/>
  <c r="P67" i="32"/>
  <c r="O45" i="31"/>
  <c r="V19" i="32"/>
  <c r="V19" i="33"/>
  <c r="AB20" i="28"/>
  <c r="V19" i="30"/>
  <c r="AA8" i="33"/>
  <c r="F19" i="32"/>
  <c r="F19" i="33"/>
  <c r="F20" i="28"/>
  <c r="F19" i="30"/>
  <c r="AB10" i="30"/>
  <c r="S97" i="30"/>
  <c r="S39" i="30"/>
  <c r="S68" i="30"/>
  <c r="U112" i="30"/>
  <c r="U54" i="30"/>
  <c r="U83" i="30"/>
  <c r="V139" i="32"/>
  <c r="V110" i="32"/>
  <c r="V82" i="32"/>
  <c r="V53" i="32"/>
  <c r="AA24" i="32"/>
  <c r="F76" i="30"/>
  <c r="F105" i="30"/>
  <c r="F47" i="30"/>
  <c r="R99" i="30"/>
  <c r="R70" i="30"/>
  <c r="R41" i="30"/>
  <c r="D26" i="33"/>
  <c r="D26" i="32"/>
  <c r="D26" i="30"/>
  <c r="I42" i="32"/>
  <c r="I71" i="32"/>
  <c r="I99" i="32"/>
  <c r="I128" i="32"/>
  <c r="F75" i="33"/>
  <c r="F132" i="33"/>
  <c r="F105" i="31" s="1"/>
  <c r="F47" i="33"/>
  <c r="F46" i="31" s="1"/>
  <c r="F103" i="33"/>
  <c r="F77" i="31" s="1"/>
  <c r="F18" i="31"/>
  <c r="Q52" i="31"/>
  <c r="D139" i="33"/>
  <c r="D112" i="31" s="1"/>
  <c r="D110" i="33"/>
  <c r="D84" i="31" s="1"/>
  <c r="D82" i="33"/>
  <c r="D25" i="31"/>
  <c r="D54" i="33"/>
  <c r="I98" i="33"/>
  <c r="I127" i="33"/>
  <c r="I100" i="31" s="1"/>
  <c r="I70" i="33"/>
  <c r="I42" i="33"/>
  <c r="I13" i="31"/>
  <c r="G35" i="31"/>
  <c r="J13" i="31"/>
  <c r="J98" i="33"/>
  <c r="J72" i="31" s="1"/>
  <c r="J70" i="33"/>
  <c r="J127" i="33"/>
  <c r="J42" i="33"/>
  <c r="J41" i="31" s="1"/>
  <c r="Z106" i="30"/>
  <c r="Z48" i="30"/>
  <c r="Z77" i="30"/>
  <c r="N25" i="30"/>
  <c r="N25" i="33"/>
  <c r="N25" i="32"/>
  <c r="R26" i="28"/>
  <c r="Z42" i="32"/>
  <c r="Z99" i="32"/>
  <c r="Z71" i="32"/>
  <c r="Z128" i="32"/>
  <c r="L96" i="33"/>
  <c r="L70" i="31" s="1"/>
  <c r="L68" i="33"/>
  <c r="L125" i="33"/>
  <c r="L98" i="31" s="1"/>
  <c r="L40" i="33"/>
  <c r="L39" i="31" s="1"/>
  <c r="L11" i="31"/>
  <c r="M11" i="33"/>
  <c r="S68" i="32"/>
  <c r="AB10" i="32"/>
  <c r="S96" i="32"/>
  <c r="S39" i="32"/>
  <c r="S125" i="32"/>
  <c r="V94" i="33"/>
  <c r="V9" i="31"/>
  <c r="V38" i="33"/>
  <c r="V66" i="33"/>
  <c r="V123" i="33"/>
  <c r="F26" i="33"/>
  <c r="F26" i="30"/>
  <c r="F26" i="32"/>
  <c r="G70" i="30"/>
  <c r="G41" i="30"/>
  <c r="G99" i="30"/>
  <c r="J75" i="31"/>
  <c r="AA99" i="30"/>
  <c r="AA70" i="30"/>
  <c r="AA41" i="30"/>
  <c r="J128" i="32"/>
  <c r="J71" i="32"/>
  <c r="J42" i="32"/>
  <c r="J99" i="32"/>
  <c r="Z134" i="32"/>
  <c r="Z105" i="32"/>
  <c r="Z77" i="32"/>
  <c r="Z48" i="32"/>
  <c r="Z98" i="33"/>
  <c r="Z72" i="31" s="1"/>
  <c r="Z42" i="33"/>
  <c r="Z41" i="31" s="1"/>
  <c r="Z70" i="33"/>
  <c r="Z13" i="31"/>
  <c r="Z127" i="33"/>
  <c r="Z100" i="31" s="1"/>
  <c r="N104" i="32"/>
  <c r="N133" i="32"/>
  <c r="N47" i="32"/>
  <c r="R18" i="32"/>
  <c r="N76" i="32"/>
  <c r="Y96" i="31"/>
  <c r="V96" i="30"/>
  <c r="V38" i="30"/>
  <c r="V67" i="30"/>
  <c r="N138" i="33"/>
  <c r="N111" i="31" s="1"/>
  <c r="N109" i="33"/>
  <c r="N83" i="31" s="1"/>
  <c r="R24" i="33"/>
  <c r="N53" i="33"/>
  <c r="N52" i="31" s="1"/>
  <c r="N24" i="31"/>
  <c r="N81" i="33"/>
  <c r="Q111" i="31"/>
  <c r="N75" i="33"/>
  <c r="N47" i="33"/>
  <c r="R18" i="33"/>
  <c r="N18" i="31"/>
  <c r="N103" i="33"/>
  <c r="N132" i="33"/>
  <c r="U103" i="33"/>
  <c r="U77" i="31" s="1"/>
  <c r="U75" i="33"/>
  <c r="U47" i="33"/>
  <c r="U46" i="31" s="1"/>
  <c r="U18" i="31"/>
  <c r="U132" i="33"/>
  <c r="U105" i="31" s="1"/>
  <c r="P46" i="30"/>
  <c r="P104" i="30"/>
  <c r="P75" i="30"/>
  <c r="R17" i="30"/>
  <c r="R66" i="30"/>
  <c r="R95" i="30"/>
  <c r="R37" i="30"/>
  <c r="Y104" i="31"/>
  <c r="Q83" i="31"/>
  <c r="W35" i="31"/>
  <c r="Q38" i="32"/>
  <c r="Q95" i="32"/>
  <c r="Q124" i="32"/>
  <c r="Q67" i="32"/>
  <c r="P82" i="33"/>
  <c r="P54" i="33"/>
  <c r="P139" i="33"/>
  <c r="P112" i="31" s="1"/>
  <c r="P110" i="33"/>
  <c r="P84" i="31" s="1"/>
  <c r="P25" i="31"/>
  <c r="R128" i="32"/>
  <c r="R99" i="32"/>
  <c r="R71" i="32"/>
  <c r="R42" i="32"/>
  <c r="N99" i="33"/>
  <c r="N73" i="31" s="1"/>
  <c r="N128" i="33"/>
  <c r="N101" i="31" s="1"/>
  <c r="N14" i="31"/>
  <c r="N71" i="33"/>
  <c r="N43" i="33"/>
  <c r="E18" i="32"/>
  <c r="E18" i="33"/>
  <c r="E18" i="30"/>
  <c r="E19" i="28"/>
  <c r="F13" i="33"/>
  <c r="F13" i="32"/>
  <c r="F14" i="28"/>
  <c r="F13" i="30"/>
  <c r="AA43" i="31"/>
  <c r="O76" i="32"/>
  <c r="O133" i="32"/>
  <c r="O47" i="32"/>
  <c r="O104" i="32"/>
  <c r="W74" i="33"/>
  <c r="W17" i="31"/>
  <c r="W131" i="33"/>
  <c r="W46" i="33"/>
  <c r="W102" i="33"/>
  <c r="L126" i="33"/>
  <c r="L99" i="31" s="1"/>
  <c r="L12" i="31"/>
  <c r="L69" i="33"/>
  <c r="L97" i="33"/>
  <c r="L71" i="31" s="1"/>
  <c r="L41" i="33"/>
  <c r="L40" i="31" s="1"/>
  <c r="M12" i="33"/>
  <c r="F98" i="32"/>
  <c r="F70" i="32"/>
  <c r="F41" i="32"/>
  <c r="F127" i="32"/>
  <c r="P111" i="32"/>
  <c r="P83" i="32"/>
  <c r="P54" i="32"/>
  <c r="P140" i="32"/>
  <c r="E13" i="32"/>
  <c r="E13" i="33"/>
  <c r="E14" i="28"/>
  <c r="E13" i="30"/>
  <c r="L138" i="33"/>
  <c r="L81" i="33"/>
  <c r="L53" i="33"/>
  <c r="L109" i="33"/>
  <c r="L24" i="31"/>
  <c r="U69" i="33"/>
  <c r="U97" i="33"/>
  <c r="U71" i="31" s="1"/>
  <c r="U12" i="31"/>
  <c r="U126" i="33"/>
  <c r="U41" i="33"/>
  <c r="AA12" i="33"/>
  <c r="G24" i="33"/>
  <c r="I25" i="28"/>
  <c r="G24" i="30"/>
  <c r="G24" i="32"/>
  <c r="P99" i="31"/>
  <c r="W70" i="32"/>
  <c r="W98" i="32"/>
  <c r="W127" i="32"/>
  <c r="W41" i="32"/>
  <c r="J19" i="33"/>
  <c r="J19" i="32"/>
  <c r="J19" i="30"/>
  <c r="L20" i="28"/>
  <c r="E97" i="33"/>
  <c r="E69" i="33"/>
  <c r="E12" i="31"/>
  <c r="E126" i="33"/>
  <c r="E41" i="33"/>
  <c r="H12" i="33"/>
  <c r="Q77" i="30"/>
  <c r="Q106" i="30"/>
  <c r="Q48" i="30"/>
  <c r="P127" i="33"/>
  <c r="P70" i="33"/>
  <c r="P42" i="33"/>
  <c r="P41" i="31" s="1"/>
  <c r="P13" i="31"/>
  <c r="P98" i="33"/>
  <c r="P72" i="31" s="1"/>
  <c r="W18" i="33"/>
  <c r="W18" i="32"/>
  <c r="W18" i="30"/>
  <c r="AC19" i="28"/>
  <c r="F70" i="30"/>
  <c r="F99" i="30"/>
  <c r="F41" i="30"/>
  <c r="AA74" i="31"/>
  <c r="E70" i="32"/>
  <c r="E127" i="32"/>
  <c r="E98" i="32"/>
  <c r="E41" i="32"/>
  <c r="H12" i="32"/>
  <c r="R13" i="30"/>
  <c r="AA82" i="30"/>
  <c r="AA53" i="30"/>
  <c r="AA111" i="30"/>
  <c r="H45" i="30"/>
  <c r="S16" i="30"/>
  <c r="H103" i="30"/>
  <c r="H74" i="30"/>
  <c r="W26" i="33"/>
  <c r="W26" i="32"/>
  <c r="W26" i="30"/>
  <c r="Z39" i="31"/>
  <c r="D132" i="33"/>
  <c r="D105" i="31" s="1"/>
  <c r="D75" i="33"/>
  <c r="D47" i="33"/>
  <c r="D46" i="31" s="1"/>
  <c r="D18" i="31"/>
  <c r="D103" i="33"/>
  <c r="D77" i="31" s="1"/>
  <c r="H18" i="33"/>
  <c r="P95" i="31"/>
  <c r="Y71" i="31"/>
  <c r="J9" i="32"/>
  <c r="J9" i="33"/>
  <c r="J9" i="30"/>
  <c r="S16" i="33"/>
  <c r="H101" i="33"/>
  <c r="H75" i="31" s="1"/>
  <c r="H16" i="31"/>
  <c r="H45" i="33"/>
  <c r="H130" i="33"/>
  <c r="H73" i="33"/>
  <c r="H22" i="31"/>
  <c r="H136" i="33"/>
  <c r="H79" i="33"/>
  <c r="H107" i="33"/>
  <c r="H51" i="33"/>
  <c r="S22" i="33"/>
  <c r="O82" i="31"/>
  <c r="M82" i="32"/>
  <c r="M53" i="32"/>
  <c r="M139" i="32"/>
  <c r="M110" i="32"/>
  <c r="O40" i="31"/>
  <c r="W110" i="33"/>
  <c r="W25" i="31"/>
  <c r="W54" i="33"/>
  <c r="W139" i="33"/>
  <c r="W112" i="31" s="1"/>
  <c r="W82" i="33"/>
  <c r="H102" i="33"/>
  <c r="H76" i="31" s="1"/>
  <c r="H46" i="33"/>
  <c r="H45" i="31" s="1"/>
  <c r="H131" i="33"/>
  <c r="H74" i="33"/>
  <c r="H17" i="31"/>
  <c r="H94" i="30"/>
  <c r="H65" i="30"/>
  <c r="H36" i="30"/>
  <c r="Z70" i="31"/>
  <c r="D105" i="30"/>
  <c r="D76" i="30"/>
  <c r="D47" i="30"/>
  <c r="R39" i="32"/>
  <c r="R96" i="32"/>
  <c r="R68" i="32"/>
  <c r="R125" i="32"/>
  <c r="I99" i="31"/>
  <c r="AA101" i="33"/>
  <c r="AA75" i="31" s="1"/>
  <c r="AA130" i="33"/>
  <c r="AA103" i="31" s="1"/>
  <c r="AA45" i="33"/>
  <c r="AA44" i="31" s="1"/>
  <c r="AA73" i="33"/>
  <c r="AA16" i="31"/>
  <c r="P96" i="30"/>
  <c r="P67" i="30"/>
  <c r="P38" i="30"/>
  <c r="R9" i="30"/>
  <c r="Y139" i="32"/>
  <c r="Y82" i="32"/>
  <c r="Y110" i="32"/>
  <c r="Y53" i="32"/>
  <c r="X46" i="33"/>
  <c r="X131" i="33"/>
  <c r="X104" i="31" s="1"/>
  <c r="X102" i="33"/>
  <c r="X76" i="31" s="1"/>
  <c r="X17" i="31"/>
  <c r="X74" i="33"/>
  <c r="U95" i="30"/>
  <c r="U37" i="30"/>
  <c r="U66" i="30"/>
  <c r="AA8" i="30"/>
  <c r="P111" i="31"/>
  <c r="Q14" i="33"/>
  <c r="Q14" i="32"/>
  <c r="Q14" i="30"/>
  <c r="J109" i="33"/>
  <c r="J83" i="31" s="1"/>
  <c r="J81" i="33"/>
  <c r="J53" i="33"/>
  <c r="J52" i="31" s="1"/>
  <c r="J138" i="33"/>
  <c r="J24" i="31"/>
  <c r="M24" i="33"/>
  <c r="I54" i="30"/>
  <c r="I112" i="30"/>
  <c r="I83" i="30"/>
  <c r="O71" i="31"/>
  <c r="T105" i="30"/>
  <c r="AA18" i="30"/>
  <c r="T76" i="30"/>
  <c r="T47" i="30"/>
  <c r="K70" i="33"/>
  <c r="K98" i="33"/>
  <c r="K72" i="31" s="1"/>
  <c r="K13" i="31"/>
  <c r="K127" i="33"/>
  <c r="K100" i="31" s="1"/>
  <c r="K42" i="33"/>
  <c r="K41" i="31" s="1"/>
  <c r="F52" i="31"/>
  <c r="T41" i="31"/>
  <c r="X96" i="30"/>
  <c r="X38" i="30"/>
  <c r="X67" i="30"/>
  <c r="M44" i="33"/>
  <c r="M129" i="33"/>
  <c r="M100" i="33"/>
  <c r="M72" i="33"/>
  <c r="M15" i="31"/>
  <c r="R93" i="31"/>
  <c r="J25" i="32"/>
  <c r="L26" i="28"/>
  <c r="J25" i="33"/>
  <c r="J25" i="30"/>
  <c r="I26" i="30"/>
  <c r="I26" i="32"/>
  <c r="I26" i="33"/>
  <c r="E83" i="31"/>
  <c r="AA18" i="32"/>
  <c r="T104" i="32"/>
  <c r="T47" i="32"/>
  <c r="T133" i="32"/>
  <c r="T76" i="32"/>
  <c r="U26" i="30"/>
  <c r="U26" i="32"/>
  <c r="U26" i="33"/>
  <c r="X67" i="31"/>
  <c r="G103" i="30"/>
  <c r="G45" i="30"/>
  <c r="G74" i="30"/>
  <c r="Y19" i="30"/>
  <c r="Y19" i="32"/>
  <c r="Y19" i="33"/>
  <c r="AE20" i="28"/>
  <c r="I134" i="32"/>
  <c r="I48" i="32"/>
  <c r="I77" i="32"/>
  <c r="I105" i="32"/>
  <c r="E26" i="33"/>
  <c r="E26" i="30"/>
  <c r="E26" i="32"/>
  <c r="S109" i="30"/>
  <c r="S51" i="30"/>
  <c r="S80" i="30"/>
  <c r="AB22" i="30"/>
  <c r="X67" i="32"/>
  <c r="X95" i="32"/>
  <c r="X124" i="32"/>
  <c r="X38" i="32"/>
  <c r="F39" i="31"/>
  <c r="F133" i="32"/>
  <c r="F47" i="32"/>
  <c r="F76" i="32"/>
  <c r="F104" i="32"/>
  <c r="M73" i="33"/>
  <c r="M16" i="31"/>
  <c r="M45" i="33"/>
  <c r="M130" i="33"/>
  <c r="M101" i="33"/>
  <c r="G109" i="31"/>
  <c r="E39" i="31"/>
  <c r="J111" i="30"/>
  <c r="J82" i="30"/>
  <c r="J53" i="30"/>
  <c r="I111" i="32"/>
  <c r="I54" i="32"/>
  <c r="I140" i="32"/>
  <c r="I83" i="32"/>
  <c r="M23" i="31"/>
  <c r="U139" i="33"/>
  <c r="U54" i="33"/>
  <c r="U110" i="33"/>
  <c r="U25" i="31"/>
  <c r="U82" i="33"/>
  <c r="T45" i="31"/>
  <c r="G101" i="33"/>
  <c r="G75" i="31" s="1"/>
  <c r="G73" i="33"/>
  <c r="G45" i="33"/>
  <c r="G44" i="31" s="1"/>
  <c r="G16" i="31"/>
  <c r="G130" i="33"/>
  <c r="G103" i="31" s="1"/>
  <c r="J104" i="31"/>
  <c r="T36" i="31"/>
  <c r="Y98" i="31"/>
  <c r="Y105" i="30"/>
  <c r="Y47" i="30"/>
  <c r="Y76" i="30"/>
  <c r="P44" i="31"/>
  <c r="I77" i="30"/>
  <c r="I48" i="30"/>
  <c r="I106" i="30"/>
  <c r="E140" i="32"/>
  <c r="E54" i="32"/>
  <c r="E111" i="32"/>
  <c r="E83" i="32"/>
  <c r="W111" i="31"/>
  <c r="Z53" i="30"/>
  <c r="Z82" i="30"/>
  <c r="Z111" i="30"/>
  <c r="R124" i="33"/>
  <c r="R95" i="33"/>
  <c r="R67" i="33"/>
  <c r="R39" i="33"/>
  <c r="R10" i="31"/>
  <c r="L75" i="30"/>
  <c r="L46" i="30"/>
  <c r="L104" i="30"/>
  <c r="M17" i="30"/>
  <c r="F140" i="32"/>
  <c r="F54" i="32"/>
  <c r="F83" i="32"/>
  <c r="F111" i="32"/>
  <c r="L82" i="30"/>
  <c r="L53" i="30"/>
  <c r="L111" i="30"/>
  <c r="L67" i="32"/>
  <c r="L124" i="32"/>
  <c r="L38" i="32"/>
  <c r="L95" i="32"/>
  <c r="G97" i="33"/>
  <c r="G126" i="33"/>
  <c r="G99" i="31" s="1"/>
  <c r="G69" i="33"/>
  <c r="G41" i="33"/>
  <c r="G40" i="31" s="1"/>
  <c r="G12" i="31"/>
  <c r="G94" i="31"/>
  <c r="G50" i="31"/>
  <c r="E98" i="31"/>
  <c r="J139" i="32"/>
  <c r="J53" i="32"/>
  <c r="J82" i="32"/>
  <c r="J110" i="32"/>
  <c r="I110" i="33"/>
  <c r="I139" i="33"/>
  <c r="I112" i="31" s="1"/>
  <c r="I54" i="33"/>
  <c r="I25" i="31"/>
  <c r="I82" i="33"/>
  <c r="W103" i="31"/>
  <c r="L103" i="31"/>
  <c r="Z98" i="31"/>
  <c r="E46" i="32"/>
  <c r="E103" i="32"/>
  <c r="E132" i="32"/>
  <c r="E75" i="32"/>
  <c r="L67" i="31"/>
  <c r="G66" i="32"/>
  <c r="G123" i="32"/>
  <c r="G37" i="32"/>
  <c r="G94" i="32"/>
  <c r="H8" i="32"/>
  <c r="M74" i="30"/>
  <c r="M45" i="30"/>
  <c r="M103" i="30"/>
  <c r="M66" i="31"/>
  <c r="X98" i="32"/>
  <c r="X127" i="32"/>
  <c r="X70" i="32"/>
  <c r="X41" i="32"/>
  <c r="J133" i="32"/>
  <c r="J47" i="32"/>
  <c r="J76" i="32"/>
  <c r="J104" i="32"/>
  <c r="E99" i="30"/>
  <c r="E70" i="30"/>
  <c r="H12" i="30"/>
  <c r="E41" i="30"/>
  <c r="G104" i="30"/>
  <c r="G46" i="30"/>
  <c r="G75" i="30"/>
  <c r="Z51" i="31"/>
  <c r="T141" i="32"/>
  <c r="T112" i="32"/>
  <c r="T84" i="32"/>
  <c r="T55" i="32"/>
  <c r="T53" i="31" s="1"/>
  <c r="Y11" i="28"/>
  <c r="Y12" i="28" s="1"/>
  <c r="Y13" i="28" s="1"/>
  <c r="Y14" i="28" s="1"/>
  <c r="Y81" i="33"/>
  <c r="Y53" i="33"/>
  <c r="Y109" i="33"/>
  <c r="Y138" i="33"/>
  <c r="Y111" i="31" s="1"/>
  <c r="Y24" i="31"/>
  <c r="X75" i="32"/>
  <c r="X103" i="32"/>
  <c r="X132" i="32"/>
  <c r="X46" i="32"/>
  <c r="T124" i="32"/>
  <c r="T38" i="32"/>
  <c r="T95" i="32"/>
  <c r="T67" i="32"/>
  <c r="Y40" i="31"/>
  <c r="Z109" i="33"/>
  <c r="Z83" i="31" s="1"/>
  <c r="Z138" i="33"/>
  <c r="Z111" i="31" s="1"/>
  <c r="Z81" i="33"/>
  <c r="Z24" i="31"/>
  <c r="Z53" i="33"/>
  <c r="Z52" i="31" s="1"/>
  <c r="G70" i="31"/>
  <c r="Y76" i="31"/>
  <c r="L131" i="33"/>
  <c r="L74" i="33"/>
  <c r="L102" i="33"/>
  <c r="L76" i="31" s="1"/>
  <c r="L46" i="33"/>
  <c r="L45" i="31" s="1"/>
  <c r="L17" i="31"/>
  <c r="M17" i="33"/>
  <c r="Q20" i="33"/>
  <c r="Q20" i="32"/>
  <c r="Q20" i="30"/>
  <c r="W21" i="28"/>
  <c r="P14" i="32"/>
  <c r="P14" i="33"/>
  <c r="R14" i="33" s="1"/>
  <c r="P14" i="30"/>
  <c r="F82" i="33"/>
  <c r="F25" i="31"/>
  <c r="F139" i="33"/>
  <c r="F54" i="33"/>
  <c r="F110" i="33"/>
  <c r="P26" i="28"/>
  <c r="L25" i="32"/>
  <c r="L25" i="30"/>
  <c r="L25" i="33"/>
  <c r="L67" i="30"/>
  <c r="L96" i="30"/>
  <c r="L38" i="30"/>
  <c r="O19" i="30"/>
  <c r="O19" i="33"/>
  <c r="O19" i="32"/>
  <c r="S20" i="28"/>
  <c r="U13" i="33"/>
  <c r="U13" i="32"/>
  <c r="U13" i="30"/>
  <c r="AA14" i="28"/>
  <c r="H11" i="31"/>
  <c r="S11" i="33"/>
  <c r="H40" i="33"/>
  <c r="H39" i="31" s="1"/>
  <c r="H125" i="33"/>
  <c r="H98" i="31" s="1"/>
  <c r="H68" i="33"/>
  <c r="H96" i="33"/>
  <c r="H70" i="31" s="1"/>
  <c r="J110" i="31"/>
  <c r="J14" i="30"/>
  <c r="J14" i="33"/>
  <c r="J14" i="32"/>
  <c r="K14" i="30"/>
  <c r="K14" i="33"/>
  <c r="K14" i="32"/>
  <c r="V66" i="31"/>
  <c r="AA69" i="30"/>
  <c r="AA40" i="30"/>
  <c r="AA98" i="30"/>
  <c r="Q65" i="30"/>
  <c r="Q36" i="30"/>
  <c r="Q94" i="30"/>
  <c r="R7" i="30"/>
  <c r="E46" i="33"/>
  <c r="E45" i="31" s="1"/>
  <c r="E102" i="33"/>
  <c r="E17" i="31"/>
  <c r="E74" i="33"/>
  <c r="E131" i="33"/>
  <c r="L36" i="31"/>
  <c r="Y7" i="28"/>
  <c r="Y8" i="28" s="1"/>
  <c r="Y9" i="28" s="1"/>
  <c r="M109" i="31"/>
  <c r="M94" i="31"/>
  <c r="Y82" i="31"/>
  <c r="X97" i="33"/>
  <c r="X71" i="31" s="1"/>
  <c r="X69" i="33"/>
  <c r="X41" i="33"/>
  <c r="X40" i="31" s="1"/>
  <c r="X12" i="31"/>
  <c r="X126" i="33"/>
  <c r="X99" i="31" s="1"/>
  <c r="Z45" i="31"/>
  <c r="J76" i="31"/>
  <c r="T67" i="31"/>
  <c r="X53" i="31"/>
  <c r="N44" i="31"/>
  <c r="X103" i="31"/>
  <c r="I52" i="31"/>
  <c r="K111" i="31"/>
  <c r="V70" i="31"/>
  <c r="G103" i="32"/>
  <c r="G75" i="32"/>
  <c r="G46" i="32"/>
  <c r="G132" i="32"/>
  <c r="T111" i="33"/>
  <c r="T85" i="31" s="1"/>
  <c r="T55" i="33"/>
  <c r="T54" i="31" s="1"/>
  <c r="T140" i="33"/>
  <c r="T113" i="31" s="1"/>
  <c r="T83" i="33"/>
  <c r="T26" i="31"/>
  <c r="Y25" i="33"/>
  <c r="AE26" i="28"/>
  <c r="Y25" i="32"/>
  <c r="Y25" i="30"/>
  <c r="X104" i="30"/>
  <c r="X75" i="30"/>
  <c r="X46" i="30"/>
  <c r="I105" i="31"/>
  <c r="T123" i="33"/>
  <c r="T66" i="33"/>
  <c r="T94" i="33"/>
  <c r="AA9" i="33"/>
  <c r="T38" i="33"/>
  <c r="T37" i="31" s="1"/>
  <c r="T9" i="31"/>
  <c r="W52" i="31"/>
  <c r="Q38" i="31"/>
  <c r="Q134" i="32"/>
  <c r="Q77" i="32"/>
  <c r="Q48" i="32"/>
  <c r="Q105" i="32"/>
  <c r="P71" i="32"/>
  <c r="P42" i="32"/>
  <c r="P128" i="32"/>
  <c r="P99" i="32"/>
  <c r="Q105" i="31"/>
  <c r="L82" i="32"/>
  <c r="L139" i="32"/>
  <c r="L53" i="32"/>
  <c r="L110" i="32"/>
  <c r="L123" i="33"/>
  <c r="L94" i="33"/>
  <c r="L9" i="31"/>
  <c r="L66" i="33"/>
  <c r="L38" i="33"/>
  <c r="O105" i="30"/>
  <c r="O76" i="30"/>
  <c r="O47" i="30"/>
  <c r="U99" i="30"/>
  <c r="U70" i="30"/>
  <c r="U41" i="30"/>
  <c r="AA131" i="32"/>
  <c r="AA102" i="32"/>
  <c r="AA45" i="32"/>
  <c r="AA74" i="32"/>
  <c r="R74" i="31"/>
  <c r="J42" i="30"/>
  <c r="J100" i="30"/>
  <c r="J71" i="30"/>
  <c r="Z20" i="33"/>
  <c r="Z20" i="32"/>
  <c r="Z20" i="30"/>
  <c r="AH21" i="28"/>
  <c r="X35" i="31"/>
  <c r="T19" i="33"/>
  <c r="T19" i="32"/>
  <c r="T19" i="30"/>
  <c r="Z20" i="28"/>
  <c r="K42" i="30"/>
  <c r="K100" i="30"/>
  <c r="K71" i="30"/>
  <c r="F83" i="31"/>
  <c r="D45" i="31"/>
  <c r="Q93" i="32"/>
  <c r="Q36" i="32"/>
  <c r="Q122" i="32"/>
  <c r="Q65" i="32"/>
  <c r="R7" i="32"/>
  <c r="Z37" i="31"/>
  <c r="D19" i="33"/>
  <c r="D19" i="32"/>
  <c r="D19" i="30"/>
  <c r="D20" i="28"/>
  <c r="L95" i="31"/>
  <c r="L41" i="30"/>
  <c r="L99" i="30"/>
  <c r="L70" i="30"/>
  <c r="AG10" i="28"/>
  <c r="AG6" i="26"/>
  <c r="M50" i="31"/>
  <c r="M35" i="31"/>
  <c r="Y110" i="31"/>
  <c r="X70" i="30"/>
  <c r="X41" i="30"/>
  <c r="X99" i="30"/>
  <c r="N82" i="31"/>
  <c r="Z104" i="31"/>
  <c r="Y70" i="31"/>
  <c r="X112" i="31"/>
  <c r="N103" i="31"/>
  <c r="Y132" i="33"/>
  <c r="Y75" i="33"/>
  <c r="Y103" i="33"/>
  <c r="Y77" i="31" s="1"/>
  <c r="Y47" i="33"/>
  <c r="Y18" i="31"/>
  <c r="V100" i="31"/>
  <c r="K83" i="31"/>
  <c r="V39" i="31"/>
  <c r="G74" i="33"/>
  <c r="G102" i="33"/>
  <c r="G46" i="33"/>
  <c r="G17" i="31"/>
  <c r="G131" i="33"/>
  <c r="Z82" i="31"/>
  <c r="T55" i="30"/>
  <c r="T84" i="30"/>
  <c r="T113" i="30"/>
  <c r="Y111" i="30"/>
  <c r="Y53" i="30"/>
  <c r="Y82" i="30"/>
  <c r="X18" i="32"/>
  <c r="X18" i="30"/>
  <c r="X18" i="33"/>
  <c r="AD19" i="28"/>
  <c r="I77" i="31"/>
  <c r="U9" i="33"/>
  <c r="U9" i="30"/>
  <c r="U9" i="32"/>
  <c r="H137" i="32"/>
  <c r="H80" i="32"/>
  <c r="H108" i="32"/>
  <c r="H51" i="32"/>
  <c r="S22" i="32"/>
  <c r="T38" i="30"/>
  <c r="AA9" i="30"/>
  <c r="T96" i="30"/>
  <c r="T67" i="30"/>
  <c r="W83" i="31"/>
  <c r="Y16" i="28"/>
  <c r="Y17" i="28" s="1"/>
  <c r="Y18" i="28" s="1"/>
  <c r="Y19" i="28" s="1"/>
  <c r="Y20" i="28" s="1"/>
  <c r="Y21" i="28" s="1"/>
  <c r="Q99" i="32"/>
  <c r="Q71" i="32"/>
  <c r="Q128" i="32"/>
  <c r="Q42" i="32"/>
  <c r="X141" i="32"/>
  <c r="X84" i="32"/>
  <c r="X112" i="32"/>
  <c r="X55" i="32"/>
  <c r="V95" i="31"/>
  <c r="U70" i="31"/>
  <c r="P74" i="33"/>
  <c r="P102" i="33"/>
  <c r="P131" i="33"/>
  <c r="P17" i="31"/>
  <c r="P46" i="33"/>
  <c r="P45" i="31" s="1"/>
  <c r="Z99" i="31"/>
  <c r="E75" i="31"/>
  <c r="R17" i="33"/>
  <c r="K95" i="31"/>
  <c r="O71" i="32"/>
  <c r="O42" i="32"/>
  <c r="O128" i="32"/>
  <c r="O99" i="32"/>
  <c r="I68" i="31"/>
  <c r="L102" i="31"/>
  <c r="V47" i="33"/>
  <c r="V75" i="33"/>
  <c r="V18" i="31"/>
  <c r="V132" i="33"/>
  <c r="V103" i="33"/>
  <c r="P83" i="31"/>
  <c r="K37" i="31"/>
  <c r="Q127" i="33"/>
  <c r="Q98" i="33"/>
  <c r="Q72" i="31" s="1"/>
  <c r="Q42" i="33"/>
  <c r="Q13" i="31"/>
  <c r="Q70" i="33"/>
  <c r="J71" i="31"/>
  <c r="M73" i="32"/>
  <c r="M44" i="32"/>
  <c r="M130" i="32"/>
  <c r="M101" i="32"/>
  <c r="S15" i="32"/>
  <c r="L13" i="30"/>
  <c r="L13" i="33"/>
  <c r="L13" i="32"/>
  <c r="P14" i="28"/>
  <c r="Q69" i="30"/>
  <c r="Q40" i="30"/>
  <c r="Q98" i="30"/>
  <c r="R11" i="30"/>
  <c r="Z133" i="33"/>
  <c r="Z106" i="31" s="1"/>
  <c r="Z76" i="33"/>
  <c r="Z104" i="33"/>
  <c r="Z78" i="31" s="1"/>
  <c r="Z48" i="33"/>
  <c r="Z47" i="31" s="1"/>
  <c r="Z19" i="31"/>
  <c r="T132" i="33"/>
  <c r="T103" i="33"/>
  <c r="T75" i="33"/>
  <c r="T47" i="33"/>
  <c r="T46" i="31" s="1"/>
  <c r="T18" i="31"/>
  <c r="H40" i="32"/>
  <c r="H126" i="32"/>
  <c r="H69" i="32"/>
  <c r="H97" i="32"/>
  <c r="F111" i="31"/>
  <c r="AB93" i="30"/>
  <c r="AB64" i="30"/>
  <c r="AB35" i="30"/>
  <c r="AC35" i="30" s="1"/>
  <c r="D133" i="32"/>
  <c r="D104" i="32"/>
  <c r="D47" i="32"/>
  <c r="D76" i="32"/>
  <c r="X39" i="31"/>
  <c r="G110" i="30"/>
  <c r="G81" i="30"/>
  <c r="G52" i="30"/>
  <c r="H23" i="30"/>
  <c r="Q126" i="33"/>
  <c r="Q99" i="31" s="1"/>
  <c r="Q41" i="33"/>
  <c r="Q40" i="31" s="1"/>
  <c r="Q12" i="31"/>
  <c r="Q97" i="33"/>
  <c r="Q71" i="31" s="1"/>
  <c r="Q69" i="33"/>
  <c r="R12" i="33"/>
  <c r="T84" i="31"/>
  <c r="V25" i="33"/>
  <c r="AB26" i="28"/>
  <c r="V25" i="32"/>
  <c r="V25" i="30"/>
  <c r="T95" i="31"/>
  <c r="T100" i="32"/>
  <c r="T129" i="32"/>
  <c r="T43" i="32"/>
  <c r="T72" i="32"/>
  <c r="Z71" i="31"/>
  <c r="Y76" i="32"/>
  <c r="Y104" i="32"/>
  <c r="Y133" i="32"/>
  <c r="Y47" i="32"/>
  <c r="P103" i="31"/>
  <c r="I133" i="33"/>
  <c r="I19" i="31"/>
  <c r="I48" i="33"/>
  <c r="I47" i="31" s="1"/>
  <c r="I104" i="33"/>
  <c r="I78" i="31" s="1"/>
  <c r="I76" i="33"/>
  <c r="E112" i="30"/>
  <c r="E54" i="30"/>
  <c r="E83" i="30"/>
  <c r="X66" i="33"/>
  <c r="X38" i="33"/>
  <c r="X9" i="31"/>
  <c r="X94" i="33"/>
  <c r="X68" i="31" s="1"/>
  <c r="X123" i="33"/>
  <c r="X96" i="31" s="1"/>
  <c r="V36" i="31"/>
  <c r="O14" i="32"/>
  <c r="O14" i="33"/>
  <c r="O14" i="30"/>
  <c r="P66" i="33"/>
  <c r="P94" i="33"/>
  <c r="P123" i="33"/>
  <c r="P9" i="31"/>
  <c r="P38" i="33"/>
  <c r="O76" i="31"/>
  <c r="V133" i="32"/>
  <c r="V47" i="32"/>
  <c r="V104" i="32"/>
  <c r="V76" i="32"/>
  <c r="U122" i="33"/>
  <c r="U95" i="31" s="1"/>
  <c r="U37" i="33"/>
  <c r="U36" i="31" s="1"/>
  <c r="U8" i="31"/>
  <c r="U93" i="33"/>
  <c r="U65" i="33"/>
  <c r="AB121" i="32"/>
  <c r="AB64" i="32"/>
  <c r="AB92" i="32"/>
  <c r="AB35" i="32"/>
  <c r="R81" i="30"/>
  <c r="R52" i="30"/>
  <c r="R110" i="30"/>
  <c r="J123" i="32"/>
  <c r="J37" i="32"/>
  <c r="J66" i="32"/>
  <c r="J94" i="32"/>
  <c r="M8" i="32"/>
  <c r="M73" i="30"/>
  <c r="M102" i="30"/>
  <c r="M44" i="30"/>
  <c r="S15" i="30"/>
  <c r="Q126" i="32"/>
  <c r="Q97" i="32"/>
  <c r="Q40" i="32"/>
  <c r="Q69" i="32"/>
  <c r="R11" i="32"/>
  <c r="W9" i="32"/>
  <c r="W9" i="30"/>
  <c r="W9" i="33"/>
  <c r="D73" i="31"/>
  <c r="T71" i="31"/>
  <c r="X70" i="31"/>
  <c r="G137" i="33"/>
  <c r="G110" i="31" s="1"/>
  <c r="G80" i="33"/>
  <c r="G23" i="31"/>
  <c r="G108" i="33"/>
  <c r="G52" i="33"/>
  <c r="H23" i="33"/>
  <c r="K40" i="31"/>
  <c r="Q70" i="32"/>
  <c r="Q41" i="32"/>
  <c r="Q127" i="32"/>
  <c r="Q98" i="32"/>
  <c r="R109" i="31"/>
  <c r="V82" i="30"/>
  <c r="V111" i="30"/>
  <c r="V53" i="30"/>
  <c r="U19" i="33"/>
  <c r="U19" i="30"/>
  <c r="U19" i="32"/>
  <c r="AA20" i="28"/>
  <c r="P18" i="32"/>
  <c r="P18" i="33"/>
  <c r="P18" i="30"/>
  <c r="T19" i="28"/>
  <c r="O44" i="31"/>
  <c r="N75" i="31"/>
  <c r="T99" i="33"/>
  <c r="T73" i="31" s="1"/>
  <c r="T71" i="33"/>
  <c r="T43" i="33"/>
  <c r="T14" i="31"/>
  <c r="T128" i="33"/>
  <c r="T101" i="31" s="1"/>
  <c r="Z40" i="31"/>
  <c r="P75" i="31"/>
  <c r="I20" i="32"/>
  <c r="I20" i="30"/>
  <c r="I20" i="33"/>
  <c r="K21" i="28"/>
  <c r="E44" i="31"/>
  <c r="R75" i="32"/>
  <c r="R132" i="32"/>
  <c r="R46" i="32"/>
  <c r="R103" i="32"/>
  <c r="E139" i="33"/>
  <c r="E82" i="33"/>
  <c r="E25" i="31"/>
  <c r="E54" i="33"/>
  <c r="E110" i="33"/>
  <c r="F98" i="31"/>
  <c r="O127" i="33"/>
  <c r="O70" i="33"/>
  <c r="O13" i="31"/>
  <c r="O98" i="33"/>
  <c r="O42" i="33"/>
  <c r="AA38" i="31"/>
  <c r="V76" i="30"/>
  <c r="V105" i="30"/>
  <c r="V47" i="30"/>
  <c r="AA82" i="31"/>
  <c r="M74" i="32"/>
  <c r="M131" i="32"/>
  <c r="M45" i="32"/>
  <c r="M102" i="32"/>
  <c r="Q100" i="30"/>
  <c r="Q42" i="30"/>
  <c r="Q71" i="30"/>
  <c r="R13" i="33"/>
  <c r="D111" i="31"/>
  <c r="J37" i="30"/>
  <c r="J66" i="30"/>
  <c r="J95" i="30"/>
  <c r="M8" i="30"/>
  <c r="H122" i="32"/>
  <c r="S7" i="32"/>
  <c r="H93" i="32"/>
  <c r="H65" i="32"/>
  <c r="H36" i="32"/>
  <c r="R34" i="31"/>
  <c r="K44" i="31"/>
  <c r="Z77" i="31"/>
  <c r="Q125" i="33"/>
  <c r="Q98" i="31" s="1"/>
  <c r="Q96" i="33"/>
  <c r="Q70" i="31" s="1"/>
  <c r="Q68" i="33"/>
  <c r="Q40" i="33"/>
  <c r="Q39" i="31" s="1"/>
  <c r="Q11" i="31"/>
  <c r="R11" i="33"/>
  <c r="W95" i="30"/>
  <c r="W37" i="30"/>
  <c r="W66" i="30"/>
  <c r="T100" i="31"/>
  <c r="AG10" i="26"/>
  <c r="AG22" i="28"/>
  <c r="AG23" i="28" s="1"/>
  <c r="AG24" i="28" s="1"/>
  <c r="AG25" i="28" s="1"/>
  <c r="AG26" i="28" s="1"/>
  <c r="K99" i="31"/>
  <c r="I71" i="31"/>
  <c r="AA103" i="30"/>
  <c r="AA74" i="30"/>
  <c r="AA45" i="30"/>
  <c r="U105" i="30"/>
  <c r="U47" i="30"/>
  <c r="U76" i="30"/>
  <c r="V67" i="31"/>
  <c r="N41" i="31"/>
  <c r="J37" i="33"/>
  <c r="J8" i="31"/>
  <c r="J122" i="33"/>
  <c r="J93" i="33"/>
  <c r="J65" i="33"/>
  <c r="M8" i="33"/>
  <c r="M99" i="30"/>
  <c r="M41" i="30"/>
  <c r="M70" i="30"/>
  <c r="Z44" i="31"/>
  <c r="U39" i="31"/>
  <c r="J40" i="31"/>
  <c r="W70" i="31"/>
  <c r="Z105" i="31"/>
  <c r="R81" i="32"/>
  <c r="R138" i="32"/>
  <c r="R109" i="32"/>
  <c r="R52" i="32"/>
  <c r="W94" i="32"/>
  <c r="W37" i="32"/>
  <c r="W66" i="32"/>
  <c r="W123" i="32"/>
  <c r="Z42" i="30"/>
  <c r="Z100" i="30"/>
  <c r="Z71" i="30"/>
  <c r="AA81" i="30"/>
  <c r="AA52" i="30"/>
  <c r="AA110" i="30"/>
  <c r="S91" i="33"/>
  <c r="S65" i="31" s="1"/>
  <c r="S120" i="33"/>
  <c r="S93" i="31" s="1"/>
  <c r="S6" i="31"/>
  <c r="S63" i="33"/>
  <c r="S35" i="33"/>
  <c r="S34" i="31" s="1"/>
  <c r="AB6" i="33"/>
  <c r="T99" i="31"/>
  <c r="X98" i="31"/>
  <c r="H69" i="30"/>
  <c r="H40" i="30"/>
  <c r="H98" i="30"/>
  <c r="X36" i="31"/>
  <c r="T112" i="31"/>
  <c r="P36" i="31"/>
  <c r="U133" i="32"/>
  <c r="U104" i="32"/>
  <c r="U47" i="32"/>
  <c r="U76" i="32"/>
  <c r="K76" i="31"/>
  <c r="P75" i="32"/>
  <c r="P46" i="32"/>
  <c r="P132" i="32"/>
  <c r="P103" i="32"/>
  <c r="N68" i="31"/>
  <c r="E103" i="31"/>
  <c r="N45" i="31"/>
  <c r="K19" i="33"/>
  <c r="K19" i="32"/>
  <c r="K19" i="30"/>
  <c r="M20" i="28"/>
  <c r="F70" i="31"/>
  <c r="T70" i="31"/>
  <c r="O71" i="30"/>
  <c r="O100" i="30"/>
  <c r="O42" i="30"/>
  <c r="I96" i="31"/>
  <c r="AA69" i="31"/>
  <c r="O104" i="31"/>
  <c r="Q26" i="33"/>
  <c r="Q26" i="32"/>
  <c r="Q26" i="30"/>
  <c r="L43" i="31"/>
  <c r="O111" i="30"/>
  <c r="O82" i="30"/>
  <c r="O53" i="30"/>
  <c r="D83" i="32"/>
  <c r="D54" i="32"/>
  <c r="D140" i="32"/>
  <c r="D111" i="32"/>
  <c r="Q53" i="21"/>
  <c r="Q49" i="21"/>
  <c r="Q56" i="21"/>
  <c r="Q30" i="21"/>
  <c r="T53" i="21"/>
  <c r="T49" i="21"/>
  <c r="T56" i="21"/>
  <c r="T30" i="21"/>
  <c r="K53" i="21"/>
  <c r="K30" i="21"/>
  <c r="K49" i="21"/>
  <c r="K56" i="21"/>
  <c r="H49" i="21"/>
  <c r="H56" i="21"/>
  <c r="H30" i="21"/>
  <c r="H53" i="21"/>
  <c r="U46" i="21"/>
  <c r="U35" i="21"/>
  <c r="U36" i="21" s="1"/>
  <c r="U41" i="21"/>
  <c r="J53" i="21"/>
  <c r="J30" i="21"/>
  <c r="J49" i="21"/>
  <c r="J56" i="21"/>
  <c r="E49" i="21"/>
  <c r="E53" i="21"/>
  <c r="E30" i="21"/>
  <c r="E56" i="21"/>
  <c r="O36" i="21"/>
  <c r="D36" i="21"/>
  <c r="L41" i="21"/>
  <c r="L35" i="21"/>
  <c r="L46" i="21"/>
  <c r="G35" i="21"/>
  <c r="G41" i="21"/>
  <c r="G46" i="21"/>
  <c r="S56" i="21"/>
  <c r="S30" i="21"/>
  <c r="S53" i="21"/>
  <c r="S49" i="21"/>
  <c r="N49" i="21"/>
  <c r="N56" i="21"/>
  <c r="N30" i="21"/>
  <c r="N53" i="21"/>
  <c r="H36" i="21"/>
  <c r="S36" i="21"/>
  <c r="I46" i="21"/>
  <c r="I35" i="21"/>
  <c r="I41" i="21"/>
  <c r="S41" i="21"/>
  <c r="S46" i="21"/>
  <c r="S35" i="21"/>
  <c r="I36" i="21"/>
  <c r="P35" i="21"/>
  <c r="P46" i="21"/>
  <c r="P41" i="21"/>
  <c r="R41" i="21"/>
  <c r="R46" i="21"/>
  <c r="R35" i="21"/>
  <c r="R36" i="21" s="1"/>
  <c r="E46" i="21"/>
  <c r="E35" i="21"/>
  <c r="E36" i="21" s="1"/>
  <c r="E41" i="21"/>
  <c r="N36" i="21"/>
  <c r="J46" i="21"/>
  <c r="J35" i="21"/>
  <c r="J36" i="21" s="1"/>
  <c r="J41" i="21"/>
  <c r="M35" i="21"/>
  <c r="M41" i="21"/>
  <c r="M46" i="21"/>
  <c r="O49" i="21"/>
  <c r="O56" i="21"/>
  <c r="O30" i="21"/>
  <c r="O53" i="21"/>
  <c r="M49" i="21"/>
  <c r="M30" i="21"/>
  <c r="M56" i="21"/>
  <c r="M53" i="21"/>
  <c r="H46" i="21"/>
  <c r="H35" i="21"/>
  <c r="H41" i="21"/>
  <c r="Q41" i="21"/>
  <c r="Q46" i="21"/>
  <c r="Q35" i="21"/>
  <c r="Q36" i="21" s="1"/>
  <c r="L36" i="21"/>
  <c r="P36" i="21"/>
  <c r="K46" i="21"/>
  <c r="K41" i="21"/>
  <c r="K35" i="21"/>
  <c r="K36" i="21"/>
  <c r="D53" i="21"/>
  <c r="D30" i="21"/>
  <c r="D49" i="21"/>
  <c r="D56" i="21"/>
  <c r="I56" i="21"/>
  <c r="I30" i="21"/>
  <c r="I53" i="21"/>
  <c r="I49" i="21"/>
  <c r="C41" i="21"/>
  <c r="C46" i="21"/>
  <c r="C35" i="21"/>
  <c r="C36" i="21" s="1"/>
  <c r="M36" i="21"/>
  <c r="T41" i="21"/>
  <c r="T46" i="21"/>
  <c r="T35" i="21"/>
  <c r="T36" i="21" s="1"/>
  <c r="U29" i="21"/>
  <c r="F35" i="21"/>
  <c r="F36" i="21" s="1"/>
  <c r="F41" i="21"/>
  <c r="F46" i="21"/>
  <c r="C29" i="21"/>
  <c r="P56" i="21"/>
  <c r="P30" i="21"/>
  <c r="P49" i="21"/>
  <c r="P53" i="21"/>
  <c r="D41" i="21"/>
  <c r="D46" i="21"/>
  <c r="D35" i="21"/>
  <c r="G36" i="21"/>
  <c r="F29" i="21"/>
  <c r="O35" i="21"/>
  <c r="O46" i="21"/>
  <c r="O41" i="21"/>
  <c r="G29" i="21"/>
  <c r="N35" i="21"/>
  <c r="N41" i="21"/>
  <c r="N46" i="21"/>
  <c r="R49" i="21"/>
  <c r="R56" i="21"/>
  <c r="R30" i="21"/>
  <c r="R53" i="21"/>
  <c r="L29" i="21"/>
  <c r="T91" i="34" l="1"/>
  <c r="T74" i="34"/>
  <c r="T49" i="34"/>
  <c r="T46" i="34"/>
  <c r="T83" i="34"/>
  <c r="T66" i="34"/>
  <c r="T58" i="34"/>
  <c r="T99" i="34"/>
  <c r="T84" i="34"/>
  <c r="T92" i="34"/>
  <c r="T100" i="34"/>
  <c r="T75" i="34"/>
  <c r="T52" i="34"/>
  <c r="T67" i="34"/>
  <c r="T59" i="34"/>
  <c r="U60" i="34"/>
  <c r="U101" i="34"/>
  <c r="U53" i="34"/>
  <c r="U68" i="34"/>
  <c r="U76" i="34"/>
  <c r="U85" i="34"/>
  <c r="U93" i="34"/>
  <c r="U44" i="34"/>
  <c r="U41" i="34"/>
  <c r="S69" i="34"/>
  <c r="S102" i="34"/>
  <c r="S54" i="34"/>
  <c r="S61" i="34"/>
  <c r="S94" i="34"/>
  <c r="S86" i="34"/>
  <c r="S77" i="34"/>
  <c r="R71" i="33"/>
  <c r="R14" i="31"/>
  <c r="R128" i="33"/>
  <c r="R99" i="33"/>
  <c r="R43" i="33"/>
  <c r="AA110" i="33"/>
  <c r="AA84" i="31" s="1"/>
  <c r="AA54" i="33"/>
  <c r="AA25" i="31"/>
  <c r="AA139" i="33"/>
  <c r="AA82" i="33"/>
  <c r="M47" i="32"/>
  <c r="M76" i="32"/>
  <c r="M104" i="32"/>
  <c r="M133" i="32"/>
  <c r="AA54" i="32"/>
  <c r="AA140" i="32"/>
  <c r="AA111" i="32"/>
  <c r="AA83" i="32"/>
  <c r="M75" i="33"/>
  <c r="M18" i="31"/>
  <c r="M47" i="33"/>
  <c r="M132" i="33"/>
  <c r="M103" i="33"/>
  <c r="S126" i="32"/>
  <c r="S97" i="32"/>
  <c r="AB11" i="32"/>
  <c r="S40" i="32"/>
  <c r="S69" i="32"/>
  <c r="M19" i="30"/>
  <c r="U20" i="33"/>
  <c r="U20" i="30"/>
  <c r="U20" i="32"/>
  <c r="AA21" i="28"/>
  <c r="AA76" i="32"/>
  <c r="AA133" i="32"/>
  <c r="AA104" i="32"/>
  <c r="AA47" i="32"/>
  <c r="R65" i="30"/>
  <c r="R36" i="30"/>
  <c r="R94" i="30"/>
  <c r="W47" i="33"/>
  <c r="W46" i="31" s="1"/>
  <c r="W75" i="33"/>
  <c r="W18" i="31"/>
  <c r="W132" i="33"/>
  <c r="W105" i="31" s="1"/>
  <c r="W103" i="33"/>
  <c r="W77" i="31" s="1"/>
  <c r="AA75" i="30"/>
  <c r="AA104" i="30"/>
  <c r="AA46" i="30"/>
  <c r="S132" i="32"/>
  <c r="AB17" i="32"/>
  <c r="S103" i="32"/>
  <c r="S46" i="32"/>
  <c r="S75" i="32"/>
  <c r="O100" i="31"/>
  <c r="U48" i="30"/>
  <c r="U106" i="30"/>
  <c r="U77" i="30"/>
  <c r="T68" i="31"/>
  <c r="N46" i="31"/>
  <c r="R64" i="33"/>
  <c r="R121" i="33"/>
  <c r="R94" i="31" s="1"/>
  <c r="R92" i="33"/>
  <c r="R66" i="31" s="1"/>
  <c r="R36" i="33"/>
  <c r="R35" i="31" s="1"/>
  <c r="R7" i="31"/>
  <c r="G19" i="33"/>
  <c r="G19" i="32"/>
  <c r="G19" i="30"/>
  <c r="I20" i="28"/>
  <c r="R101" i="30"/>
  <c r="R72" i="30"/>
  <c r="R43" i="30"/>
  <c r="G100" i="30"/>
  <c r="G42" i="30"/>
  <c r="G71" i="30"/>
  <c r="Y77" i="32"/>
  <c r="Y134" i="32"/>
  <c r="Y105" i="32"/>
  <c r="Y48" i="32"/>
  <c r="J133" i="33"/>
  <c r="J106" i="31" s="1"/>
  <c r="J48" i="33"/>
  <c r="J104" i="33"/>
  <c r="J76" i="33"/>
  <c r="J19" i="31"/>
  <c r="AB125" i="32"/>
  <c r="AB96" i="32"/>
  <c r="AB68" i="32"/>
  <c r="AB39" i="32"/>
  <c r="AC39" i="32" s="1"/>
  <c r="AC10" i="32"/>
  <c r="S102" i="31"/>
  <c r="W99" i="32"/>
  <c r="W128" i="32"/>
  <c r="W42" i="32"/>
  <c r="W71" i="32"/>
  <c r="M69" i="30"/>
  <c r="M40" i="30"/>
  <c r="M98" i="30"/>
  <c r="M46" i="32"/>
  <c r="M75" i="32"/>
  <c r="M132" i="32"/>
  <c r="M103" i="32"/>
  <c r="G42" i="33"/>
  <c r="G41" i="31" s="1"/>
  <c r="G13" i="31"/>
  <c r="G98" i="33"/>
  <c r="G127" i="33"/>
  <c r="G100" i="31" s="1"/>
  <c r="G70" i="33"/>
  <c r="R98" i="30"/>
  <c r="R40" i="30"/>
  <c r="R69" i="30"/>
  <c r="L26" i="32"/>
  <c r="L26" i="30"/>
  <c r="L26" i="33"/>
  <c r="Y77" i="30"/>
  <c r="Y106" i="30"/>
  <c r="Y48" i="30"/>
  <c r="H81" i="31"/>
  <c r="D112" i="32"/>
  <c r="D141" i="32"/>
  <c r="D55" i="32"/>
  <c r="D53" i="31" s="1"/>
  <c r="D84" i="32"/>
  <c r="Q55" i="30"/>
  <c r="Q113" i="30"/>
  <c r="Q84" i="30"/>
  <c r="R102" i="33"/>
  <c r="R76" i="31" s="1"/>
  <c r="R131" i="33"/>
  <c r="R104" i="31" s="1"/>
  <c r="R46" i="33"/>
  <c r="R45" i="31" s="1"/>
  <c r="R74" i="33"/>
  <c r="R17" i="31"/>
  <c r="D20" i="32"/>
  <c r="D20" i="33"/>
  <c r="D20" i="30"/>
  <c r="D21" i="28"/>
  <c r="L52" i="31"/>
  <c r="M68" i="33"/>
  <c r="M125" i="33"/>
  <c r="M96" i="33"/>
  <c r="M40" i="33"/>
  <c r="M11" i="31"/>
  <c r="AA46" i="32"/>
  <c r="AA45" i="31" s="1"/>
  <c r="AA103" i="32"/>
  <c r="AA76" i="31" s="1"/>
  <c r="AA132" i="32"/>
  <c r="AA104" i="31" s="1"/>
  <c r="AA75" i="32"/>
  <c r="Q55" i="32"/>
  <c r="Q53" i="31" s="1"/>
  <c r="Q112" i="32"/>
  <c r="Q84" i="32"/>
  <c r="Q141" i="32"/>
  <c r="S11" i="30"/>
  <c r="Q100" i="31"/>
  <c r="F53" i="31"/>
  <c r="H109" i="31"/>
  <c r="AB100" i="33"/>
  <c r="AB72" i="33"/>
  <c r="AC15" i="33"/>
  <c r="AB129" i="33"/>
  <c r="AB44" i="33"/>
  <c r="AB15" i="31"/>
  <c r="AC15" i="31" s="1"/>
  <c r="R75" i="31"/>
  <c r="T42" i="31"/>
  <c r="U38" i="32"/>
  <c r="U95" i="32"/>
  <c r="U124" i="32"/>
  <c r="U67" i="32"/>
  <c r="T48" i="33"/>
  <c r="T76" i="33"/>
  <c r="T133" i="33"/>
  <c r="T104" i="33"/>
  <c r="T78" i="31" s="1"/>
  <c r="T19" i="31"/>
  <c r="J100" i="31"/>
  <c r="S7" i="33"/>
  <c r="E112" i="31"/>
  <c r="W67" i="32"/>
  <c r="W95" i="32"/>
  <c r="W124" i="32"/>
  <c r="W38" i="32"/>
  <c r="K100" i="32"/>
  <c r="K43" i="32"/>
  <c r="K72" i="32"/>
  <c r="K129" i="32"/>
  <c r="U84" i="31"/>
  <c r="U111" i="33"/>
  <c r="U55" i="33"/>
  <c r="U54" i="31" s="1"/>
  <c r="U140" i="33"/>
  <c r="U83" i="33"/>
  <c r="U26" i="31"/>
  <c r="Q101" i="30"/>
  <c r="Q72" i="30"/>
  <c r="Q43" i="30"/>
  <c r="H103" i="31"/>
  <c r="E105" i="30"/>
  <c r="E76" i="30"/>
  <c r="E47" i="30"/>
  <c r="P96" i="31"/>
  <c r="P104" i="31"/>
  <c r="R122" i="32"/>
  <c r="R36" i="32"/>
  <c r="R93" i="32"/>
  <c r="R65" i="32"/>
  <c r="O20" i="32"/>
  <c r="O20" i="33"/>
  <c r="O20" i="30"/>
  <c r="S21" i="28"/>
  <c r="I53" i="31"/>
  <c r="H18" i="30"/>
  <c r="E127" i="33"/>
  <c r="E42" i="33"/>
  <c r="E41" i="31" s="1"/>
  <c r="E70" i="33"/>
  <c r="E13" i="31"/>
  <c r="E98" i="33"/>
  <c r="H13" i="33"/>
  <c r="F83" i="33"/>
  <c r="F111" i="33"/>
  <c r="F55" i="33"/>
  <c r="F54" i="31" s="1"/>
  <c r="F140" i="33"/>
  <c r="F26" i="31"/>
  <c r="F104" i="33"/>
  <c r="F133" i="33"/>
  <c r="F76" i="33"/>
  <c r="F48" i="33"/>
  <c r="F19" i="31"/>
  <c r="K140" i="33"/>
  <c r="K113" i="31" s="1"/>
  <c r="K83" i="33"/>
  <c r="K26" i="31"/>
  <c r="K111" i="33"/>
  <c r="K55" i="33"/>
  <c r="K54" i="31" s="1"/>
  <c r="Z71" i="33"/>
  <c r="Z99" i="33"/>
  <c r="Z43" i="33"/>
  <c r="Z14" i="31"/>
  <c r="Z128" i="33"/>
  <c r="Z101" i="31" s="1"/>
  <c r="R126" i="33"/>
  <c r="R99" i="31" s="1"/>
  <c r="R97" i="33"/>
  <c r="R71" i="31" s="1"/>
  <c r="R41" i="33"/>
  <c r="R40" i="31" s="1"/>
  <c r="R12" i="31"/>
  <c r="R69" i="33"/>
  <c r="J20" i="33"/>
  <c r="J20" i="30"/>
  <c r="J20" i="32"/>
  <c r="L21" i="28"/>
  <c r="N140" i="32"/>
  <c r="N111" i="32"/>
  <c r="N83" i="32"/>
  <c r="R25" i="32"/>
  <c r="N54" i="32"/>
  <c r="P84" i="30"/>
  <c r="P55" i="30"/>
  <c r="P113" i="30"/>
  <c r="G14" i="33"/>
  <c r="G14" i="30"/>
  <c r="G14" i="32"/>
  <c r="K106" i="30"/>
  <c r="K77" i="30"/>
  <c r="K48" i="30"/>
  <c r="AA94" i="33"/>
  <c r="AA38" i="33"/>
  <c r="AA123" i="33"/>
  <c r="AA66" i="33"/>
  <c r="M131" i="33"/>
  <c r="M104" i="31" s="1"/>
  <c r="M46" i="33"/>
  <c r="M45" i="31" s="1"/>
  <c r="M74" i="33"/>
  <c r="M102" i="33"/>
  <c r="M76" i="31" s="1"/>
  <c r="M17" i="31"/>
  <c r="I72" i="31"/>
  <c r="W71" i="30"/>
  <c r="W42" i="30"/>
  <c r="W100" i="30"/>
  <c r="P83" i="33"/>
  <c r="P140" i="33"/>
  <c r="P113" i="31" s="1"/>
  <c r="P26" i="31"/>
  <c r="P111" i="33"/>
  <c r="P55" i="33"/>
  <c r="P54" i="31" s="1"/>
  <c r="Z26" i="30"/>
  <c r="Z26" i="33"/>
  <c r="Z26" i="32"/>
  <c r="L76" i="30"/>
  <c r="L105" i="30"/>
  <c r="L47" i="30"/>
  <c r="S80" i="32"/>
  <c r="S137" i="32"/>
  <c r="S51" i="32"/>
  <c r="S108" i="32"/>
  <c r="AB22" i="32"/>
  <c r="G123" i="33"/>
  <c r="G96" i="31" s="1"/>
  <c r="G94" i="33"/>
  <c r="G68" i="31" s="1"/>
  <c r="G9" i="31"/>
  <c r="G38" i="33"/>
  <c r="G66" i="33"/>
  <c r="H9" i="33"/>
  <c r="M138" i="33"/>
  <c r="M111" i="31" s="1"/>
  <c r="M53" i="33"/>
  <c r="M52" i="31" s="1"/>
  <c r="M109" i="33"/>
  <c r="M83" i="31" s="1"/>
  <c r="M24" i="31"/>
  <c r="M81" i="33"/>
  <c r="H132" i="33"/>
  <c r="S18" i="33"/>
  <c r="H103" i="33"/>
  <c r="H75" i="33"/>
  <c r="H47" i="33"/>
  <c r="H18" i="31"/>
  <c r="G76" i="32"/>
  <c r="G104" i="32"/>
  <c r="G47" i="32"/>
  <c r="G133" i="32"/>
  <c r="Q84" i="31"/>
  <c r="H104" i="31"/>
  <c r="R100" i="30"/>
  <c r="R42" i="30"/>
  <c r="R71" i="30"/>
  <c r="L83" i="31"/>
  <c r="F100" i="30"/>
  <c r="F42" i="30"/>
  <c r="F71" i="30"/>
  <c r="J54" i="30"/>
  <c r="J112" i="30"/>
  <c r="J83" i="30"/>
  <c r="R46" i="30"/>
  <c r="R104" i="30"/>
  <c r="R75" i="30"/>
  <c r="R44" i="31"/>
  <c r="R76" i="30"/>
  <c r="R47" i="30"/>
  <c r="R105" i="30"/>
  <c r="L104" i="31"/>
  <c r="J110" i="33"/>
  <c r="J84" i="31" s="1"/>
  <c r="J54" i="33"/>
  <c r="J25" i="31"/>
  <c r="J139" i="33"/>
  <c r="J112" i="31" s="1"/>
  <c r="J82" i="33"/>
  <c r="H104" i="30"/>
  <c r="H46" i="30"/>
  <c r="H75" i="30"/>
  <c r="S17" i="30"/>
  <c r="W96" i="30"/>
  <c r="W38" i="30"/>
  <c r="W67" i="30"/>
  <c r="Y101" i="30"/>
  <c r="Y43" i="30"/>
  <c r="Y72" i="30"/>
  <c r="V42" i="31"/>
  <c r="D48" i="33"/>
  <c r="D47" i="31" s="1"/>
  <c r="D133" i="33"/>
  <c r="D104" i="33"/>
  <c r="D78" i="31" s="1"/>
  <c r="D19" i="31"/>
  <c r="H19" i="33"/>
  <c r="D76" i="33"/>
  <c r="M25" i="33"/>
  <c r="O105" i="31"/>
  <c r="AA109" i="33"/>
  <c r="AA83" i="31" s="1"/>
  <c r="AA81" i="33"/>
  <c r="AA138" i="33"/>
  <c r="AA53" i="33"/>
  <c r="AA24" i="31"/>
  <c r="AA18" i="33"/>
  <c r="U123" i="33"/>
  <c r="U96" i="31" s="1"/>
  <c r="U94" i="33"/>
  <c r="U68" i="31" s="1"/>
  <c r="U38" i="33"/>
  <c r="U66" i="33"/>
  <c r="U9" i="31"/>
  <c r="Y54" i="30"/>
  <c r="Y112" i="30"/>
  <c r="Y83" i="30"/>
  <c r="E141" i="32"/>
  <c r="E112" i="32"/>
  <c r="E55" i="32"/>
  <c r="E53" i="31" s="1"/>
  <c r="E84" i="32"/>
  <c r="E14" i="33"/>
  <c r="E14" i="32"/>
  <c r="E14" i="30"/>
  <c r="Z43" i="30"/>
  <c r="Z72" i="30"/>
  <c r="Z101" i="30"/>
  <c r="W76" i="31"/>
  <c r="I129" i="32"/>
  <c r="I43" i="32"/>
  <c r="I72" i="32"/>
  <c r="M14" i="32"/>
  <c r="I100" i="32"/>
  <c r="K20" i="33"/>
  <c r="K20" i="30"/>
  <c r="K20" i="32"/>
  <c r="M21" i="28"/>
  <c r="I78" i="30"/>
  <c r="I49" i="30"/>
  <c r="I107" i="30"/>
  <c r="R76" i="32"/>
  <c r="R133" i="32"/>
  <c r="R47" i="32"/>
  <c r="R104" i="32"/>
  <c r="V105" i="32"/>
  <c r="V134" i="32"/>
  <c r="V77" i="32"/>
  <c r="V48" i="32"/>
  <c r="W14" i="33"/>
  <c r="W14" i="32"/>
  <c r="W14" i="30"/>
  <c r="I135" i="32"/>
  <c r="I78" i="32"/>
  <c r="I49" i="32"/>
  <c r="I106" i="32"/>
  <c r="L110" i="33"/>
  <c r="L54" i="33"/>
  <c r="L82" i="33"/>
  <c r="L139" i="33"/>
  <c r="L25" i="31"/>
  <c r="Y20" i="30"/>
  <c r="Y20" i="33"/>
  <c r="Y20" i="32"/>
  <c r="AE21" i="28"/>
  <c r="R103" i="33"/>
  <c r="R77" i="31" s="1"/>
  <c r="R75" i="33"/>
  <c r="R18" i="31"/>
  <c r="R132" i="33"/>
  <c r="R47" i="33"/>
  <c r="G42" i="32"/>
  <c r="G128" i="32"/>
  <c r="G71" i="32"/>
  <c r="G99" i="32"/>
  <c r="K77" i="32"/>
  <c r="K48" i="32"/>
  <c r="K105" i="32"/>
  <c r="K134" i="32"/>
  <c r="M66" i="32"/>
  <c r="M37" i="32"/>
  <c r="M94" i="32"/>
  <c r="M123" i="32"/>
  <c r="L83" i="30"/>
  <c r="L54" i="30"/>
  <c r="L112" i="30"/>
  <c r="I111" i="33"/>
  <c r="I83" i="33"/>
  <c r="I55" i="33"/>
  <c r="I54" i="31" s="1"/>
  <c r="I26" i="31"/>
  <c r="I140" i="33"/>
  <c r="S79" i="33"/>
  <c r="S107" i="33"/>
  <c r="S136" i="33"/>
  <c r="S109" i="31" s="1"/>
  <c r="S51" i="33"/>
  <c r="S50" i="31" s="1"/>
  <c r="S22" i="31"/>
  <c r="AB22" i="33"/>
  <c r="J77" i="32"/>
  <c r="J48" i="32"/>
  <c r="J105" i="32"/>
  <c r="J134" i="32"/>
  <c r="R25" i="30"/>
  <c r="N83" i="30"/>
  <c r="N54" i="30"/>
  <c r="N112" i="30"/>
  <c r="S74" i="31"/>
  <c r="Z54" i="32"/>
  <c r="Z111" i="32"/>
  <c r="Z140" i="32"/>
  <c r="Z83" i="32"/>
  <c r="K133" i="33"/>
  <c r="K106" i="31" s="1"/>
  <c r="K104" i="33"/>
  <c r="K78" i="31" s="1"/>
  <c r="K76" i="33"/>
  <c r="K48" i="33"/>
  <c r="K47" i="31" s="1"/>
  <c r="K19" i="31"/>
  <c r="U76" i="33"/>
  <c r="U48" i="33"/>
  <c r="U19" i="31"/>
  <c r="U104" i="33"/>
  <c r="U133" i="33"/>
  <c r="Y105" i="31"/>
  <c r="I112" i="32"/>
  <c r="I55" i="32"/>
  <c r="I141" i="32"/>
  <c r="I84" i="32"/>
  <c r="H50" i="31"/>
  <c r="D84" i="30"/>
  <c r="D55" i="30"/>
  <c r="D113" i="30"/>
  <c r="R123" i="32"/>
  <c r="R37" i="32"/>
  <c r="R94" i="32"/>
  <c r="R66" i="32"/>
  <c r="F40" i="31"/>
  <c r="E84" i="31"/>
  <c r="X37" i="31"/>
  <c r="T20" i="33"/>
  <c r="T20" i="32"/>
  <c r="T20" i="30"/>
  <c r="Z21" i="28"/>
  <c r="T96" i="31"/>
  <c r="M104" i="30"/>
  <c r="M75" i="30"/>
  <c r="M46" i="30"/>
  <c r="I84" i="30"/>
  <c r="I113" i="30"/>
  <c r="I55" i="30"/>
  <c r="G47" i="30"/>
  <c r="G76" i="30"/>
  <c r="G105" i="30"/>
  <c r="T48" i="30"/>
  <c r="T106" i="30"/>
  <c r="T77" i="30"/>
  <c r="AA19" i="30"/>
  <c r="X45" i="31"/>
  <c r="H127" i="32"/>
  <c r="H98" i="32"/>
  <c r="H70" i="32"/>
  <c r="H41" i="32"/>
  <c r="S12" i="32"/>
  <c r="F14" i="33"/>
  <c r="F14" i="30"/>
  <c r="F14" i="32"/>
  <c r="D140" i="33"/>
  <c r="D113" i="31" s="1"/>
  <c r="D55" i="33"/>
  <c r="D54" i="31" s="1"/>
  <c r="D83" i="33"/>
  <c r="D111" i="33"/>
  <c r="D85" i="31" s="1"/>
  <c r="D26" i="31"/>
  <c r="M122" i="33"/>
  <c r="M65" i="33"/>
  <c r="M8" i="31"/>
  <c r="M37" i="33"/>
  <c r="M36" i="31" s="1"/>
  <c r="M93" i="33"/>
  <c r="M67" i="31" s="1"/>
  <c r="W66" i="33"/>
  <c r="W9" i="31"/>
  <c r="W38" i="33"/>
  <c r="W94" i="33"/>
  <c r="W123" i="33"/>
  <c r="T105" i="32"/>
  <c r="T77" i="32"/>
  <c r="T134" i="32"/>
  <c r="T48" i="32"/>
  <c r="U14" i="33"/>
  <c r="U14" i="32"/>
  <c r="U14" i="30"/>
  <c r="P100" i="31"/>
  <c r="F42" i="32"/>
  <c r="F128" i="32"/>
  <c r="F71" i="32"/>
  <c r="F99" i="32"/>
  <c r="G104" i="31"/>
  <c r="D105" i="32"/>
  <c r="D48" i="32"/>
  <c r="D77" i="32"/>
  <c r="D134" i="32"/>
  <c r="U71" i="30"/>
  <c r="U100" i="30"/>
  <c r="U42" i="30"/>
  <c r="AA13" i="30"/>
  <c r="M75" i="31"/>
  <c r="J26" i="33"/>
  <c r="J26" i="30"/>
  <c r="J26" i="32"/>
  <c r="F42" i="33"/>
  <c r="F70" i="33"/>
  <c r="F13" i="31"/>
  <c r="F98" i="33"/>
  <c r="F72" i="31" s="1"/>
  <c r="F127" i="33"/>
  <c r="F71" i="31"/>
  <c r="P37" i="31"/>
  <c r="L14" i="33"/>
  <c r="L14" i="32"/>
  <c r="L14" i="30"/>
  <c r="E71" i="30"/>
  <c r="E42" i="30"/>
  <c r="E100" i="30"/>
  <c r="H13" i="30"/>
  <c r="F141" i="32"/>
  <c r="F112" i="32"/>
  <c r="F55" i="32"/>
  <c r="F84" i="32"/>
  <c r="Y71" i="33"/>
  <c r="Y14" i="31"/>
  <c r="Y43" i="33"/>
  <c r="Y42" i="31" s="1"/>
  <c r="Y99" i="33"/>
  <c r="Y73" i="31" s="1"/>
  <c r="Y128" i="33"/>
  <c r="K113" i="30"/>
  <c r="K84" i="30"/>
  <c r="K55" i="30"/>
  <c r="J95" i="31"/>
  <c r="R126" i="32"/>
  <c r="R69" i="32"/>
  <c r="R40" i="32"/>
  <c r="R97" i="32"/>
  <c r="V77" i="31"/>
  <c r="O46" i="31"/>
  <c r="N20" i="32"/>
  <c r="N20" i="30"/>
  <c r="N20" i="33"/>
  <c r="R21" i="28"/>
  <c r="K141" i="32"/>
  <c r="K112" i="32"/>
  <c r="K55" i="32"/>
  <c r="K53" i="31" s="1"/>
  <c r="K84" i="32"/>
  <c r="AB91" i="33"/>
  <c r="AB65" i="31" s="1"/>
  <c r="AB63" i="33"/>
  <c r="AB6" i="31"/>
  <c r="AB120" i="33"/>
  <c r="AB93" i="31" s="1"/>
  <c r="AB35" i="33"/>
  <c r="AB34" i="31" s="1"/>
  <c r="AC34" i="31" s="1"/>
  <c r="S65" i="32"/>
  <c r="S36" i="32"/>
  <c r="S93" i="32"/>
  <c r="S122" i="32"/>
  <c r="AB7" i="32"/>
  <c r="L70" i="33"/>
  <c r="L98" i="33"/>
  <c r="L72" i="31" s="1"/>
  <c r="L127" i="33"/>
  <c r="L42" i="33"/>
  <c r="L13" i="31"/>
  <c r="G76" i="31"/>
  <c r="Z78" i="30"/>
  <c r="Z49" i="30"/>
  <c r="Z107" i="30"/>
  <c r="Y111" i="32"/>
  <c r="Y83" i="32"/>
  <c r="Y54" i="32"/>
  <c r="Y140" i="32"/>
  <c r="Y83" i="31"/>
  <c r="H94" i="32"/>
  <c r="H66" i="32"/>
  <c r="H37" i="32"/>
  <c r="H123" i="32"/>
  <c r="S8" i="32"/>
  <c r="E84" i="30"/>
  <c r="E113" i="30"/>
  <c r="E55" i="30"/>
  <c r="U141" i="32"/>
  <c r="U112" i="32"/>
  <c r="U55" i="32"/>
  <c r="U53" i="31" s="1"/>
  <c r="U84" i="32"/>
  <c r="Q100" i="32"/>
  <c r="Q43" i="32"/>
  <c r="Q129" i="32"/>
  <c r="Q72" i="32"/>
  <c r="R38" i="30"/>
  <c r="R67" i="30"/>
  <c r="R96" i="30"/>
  <c r="H69" i="33"/>
  <c r="H41" i="33"/>
  <c r="H40" i="31" s="1"/>
  <c r="H126" i="33"/>
  <c r="H97" i="33"/>
  <c r="S12" i="33"/>
  <c r="H12" i="31"/>
  <c r="N48" i="30"/>
  <c r="N106" i="30"/>
  <c r="N77" i="30"/>
  <c r="AA127" i="32"/>
  <c r="AA98" i="32"/>
  <c r="AA41" i="32"/>
  <c r="AA70" i="32"/>
  <c r="O52" i="31"/>
  <c r="J36" i="31"/>
  <c r="V112" i="30"/>
  <c r="V54" i="30"/>
  <c r="V83" i="30"/>
  <c r="L100" i="30"/>
  <c r="L42" i="30"/>
  <c r="L71" i="30"/>
  <c r="L37" i="31"/>
  <c r="O48" i="32"/>
  <c r="O77" i="32"/>
  <c r="O105" i="32"/>
  <c r="O134" i="32"/>
  <c r="H70" i="30"/>
  <c r="H41" i="30"/>
  <c r="S12" i="30"/>
  <c r="H99" i="30"/>
  <c r="E55" i="33"/>
  <c r="E54" i="31" s="1"/>
  <c r="E83" i="33"/>
  <c r="E111" i="33"/>
  <c r="E140" i="33"/>
  <c r="E26" i="31"/>
  <c r="G25" i="33"/>
  <c r="G25" i="32"/>
  <c r="I26" i="28"/>
  <c r="G25" i="30"/>
  <c r="E99" i="32"/>
  <c r="E42" i="32"/>
  <c r="E128" i="32"/>
  <c r="E71" i="32"/>
  <c r="H13" i="32"/>
  <c r="E133" i="32"/>
  <c r="E47" i="32"/>
  <c r="E104" i="32"/>
  <c r="E76" i="32"/>
  <c r="H18" i="32"/>
  <c r="X75" i="33"/>
  <c r="X18" i="31"/>
  <c r="X132" i="33"/>
  <c r="X103" i="33"/>
  <c r="X77" i="31" s="1"/>
  <c r="X47" i="33"/>
  <c r="X46" i="31" s="1"/>
  <c r="Z49" i="33"/>
  <c r="Z77" i="33"/>
  <c r="Z134" i="33"/>
  <c r="Z107" i="31" s="1"/>
  <c r="Z105" i="33"/>
  <c r="Z79" i="31" s="1"/>
  <c r="Z20" i="31"/>
  <c r="E104" i="31"/>
  <c r="J129" i="32"/>
  <c r="J100" i="32"/>
  <c r="J43" i="32"/>
  <c r="J72" i="32"/>
  <c r="O104" i="33"/>
  <c r="O48" i="33"/>
  <c r="O76" i="33"/>
  <c r="O133" i="33"/>
  <c r="O19" i="31"/>
  <c r="P72" i="32"/>
  <c r="P100" i="32"/>
  <c r="P43" i="32"/>
  <c r="P129" i="32"/>
  <c r="I84" i="31"/>
  <c r="R97" i="31"/>
  <c r="AA105" i="30"/>
  <c r="AA47" i="30"/>
  <c r="AA76" i="30"/>
  <c r="W140" i="33"/>
  <c r="W111" i="33"/>
  <c r="W55" i="33"/>
  <c r="W54" i="31" s="1"/>
  <c r="W83" i="33"/>
  <c r="W26" i="31"/>
  <c r="E99" i="31"/>
  <c r="G81" i="33"/>
  <c r="G138" i="33"/>
  <c r="G53" i="33"/>
  <c r="G24" i="31"/>
  <c r="G109" i="33"/>
  <c r="G83" i="31" s="1"/>
  <c r="H24" i="33"/>
  <c r="W104" i="31"/>
  <c r="N42" i="31"/>
  <c r="M13" i="33"/>
  <c r="AA139" i="32"/>
  <c r="AA110" i="32"/>
  <c r="AA53" i="32"/>
  <c r="AA82" i="32"/>
  <c r="AA93" i="33"/>
  <c r="AA67" i="31" s="1"/>
  <c r="AA37" i="33"/>
  <c r="AA36" i="31" s="1"/>
  <c r="AA8" i="31"/>
  <c r="AA122" i="33"/>
  <c r="AA95" i="31" s="1"/>
  <c r="AA65" i="33"/>
  <c r="J105" i="31"/>
  <c r="N104" i="33"/>
  <c r="N78" i="31" s="1"/>
  <c r="N48" i="33"/>
  <c r="N47" i="31" s="1"/>
  <c r="N76" i="33"/>
  <c r="N133" i="33"/>
  <c r="N19" i="31"/>
  <c r="S97" i="31"/>
  <c r="O83" i="31"/>
  <c r="O83" i="30"/>
  <c r="O112" i="30"/>
  <c r="O54" i="30"/>
  <c r="I101" i="30"/>
  <c r="I43" i="30"/>
  <c r="M14" i="30"/>
  <c r="I72" i="30"/>
  <c r="P76" i="30"/>
  <c r="P47" i="30"/>
  <c r="P105" i="30"/>
  <c r="S23" i="33"/>
  <c r="H108" i="33"/>
  <c r="H52" i="33"/>
  <c r="H80" i="33"/>
  <c r="H23" i="31"/>
  <c r="H137" i="33"/>
  <c r="O101" i="30"/>
  <c r="O43" i="30"/>
  <c r="O72" i="30"/>
  <c r="V26" i="33"/>
  <c r="V26" i="30"/>
  <c r="V26" i="32"/>
  <c r="T77" i="31"/>
  <c r="V46" i="31"/>
  <c r="X47" i="30"/>
  <c r="X76" i="30"/>
  <c r="X105" i="30"/>
  <c r="J99" i="33"/>
  <c r="J43" i="33"/>
  <c r="J71" i="33"/>
  <c r="J14" i="31"/>
  <c r="J128" i="33"/>
  <c r="J101" i="31" s="1"/>
  <c r="O77" i="30"/>
  <c r="O106" i="30"/>
  <c r="O48" i="30"/>
  <c r="Q21" i="33"/>
  <c r="Q21" i="32"/>
  <c r="Q21" i="30"/>
  <c r="M74" i="31"/>
  <c r="AA66" i="30"/>
  <c r="AA37" i="30"/>
  <c r="AA95" i="30"/>
  <c r="S101" i="33"/>
  <c r="S75" i="31" s="1"/>
  <c r="S130" i="33"/>
  <c r="S73" i="33"/>
  <c r="S45" i="33"/>
  <c r="AB16" i="33"/>
  <c r="S16" i="31"/>
  <c r="AA41" i="33"/>
  <c r="AA40" i="31" s="1"/>
  <c r="AA97" i="33"/>
  <c r="AA71" i="31" s="1"/>
  <c r="AA126" i="33"/>
  <c r="AA69" i="33"/>
  <c r="AA12" i="31"/>
  <c r="V37" i="31"/>
  <c r="V106" i="30"/>
  <c r="V48" i="30"/>
  <c r="V77" i="30"/>
  <c r="Q106" i="31"/>
  <c r="W99" i="31"/>
  <c r="X113" i="31"/>
  <c r="Q96" i="31"/>
  <c r="G67" i="31"/>
  <c r="R110" i="31"/>
  <c r="Y100" i="31"/>
  <c r="S38" i="31"/>
  <c r="R82" i="32"/>
  <c r="R53" i="32"/>
  <c r="R139" i="32"/>
  <c r="R110" i="32"/>
  <c r="O111" i="32"/>
  <c r="O83" i="32"/>
  <c r="O54" i="32"/>
  <c r="O140" i="32"/>
  <c r="W36" i="31"/>
  <c r="V111" i="31"/>
  <c r="R125" i="33"/>
  <c r="R96" i="33"/>
  <c r="R68" i="33"/>
  <c r="R40" i="33"/>
  <c r="R11" i="31"/>
  <c r="O41" i="31"/>
  <c r="I21" i="33"/>
  <c r="I21" i="32"/>
  <c r="I21" i="30"/>
  <c r="P103" i="33"/>
  <c r="P77" i="31" s="1"/>
  <c r="P132" i="33"/>
  <c r="P105" i="31" s="1"/>
  <c r="P75" i="33"/>
  <c r="P18" i="31"/>
  <c r="P47" i="33"/>
  <c r="P46" i="31" s="1"/>
  <c r="G51" i="31"/>
  <c r="S73" i="30"/>
  <c r="S44" i="30"/>
  <c r="AB15" i="30"/>
  <c r="S102" i="30"/>
  <c r="O128" i="33"/>
  <c r="O99" i="33"/>
  <c r="O14" i="31"/>
  <c r="O71" i="33"/>
  <c r="O43" i="33"/>
  <c r="I106" i="31"/>
  <c r="V25" i="31"/>
  <c r="V54" i="33"/>
  <c r="V110" i="33"/>
  <c r="V84" i="31" s="1"/>
  <c r="V139" i="33"/>
  <c r="V112" i="31" s="1"/>
  <c r="V82" i="33"/>
  <c r="T105" i="31"/>
  <c r="X133" i="32"/>
  <c r="X47" i="32"/>
  <c r="X104" i="32"/>
  <c r="X76" i="32"/>
  <c r="L68" i="31"/>
  <c r="J43" i="30"/>
  <c r="J101" i="30"/>
  <c r="J72" i="30"/>
  <c r="Q107" i="30"/>
  <c r="Q49" i="30"/>
  <c r="Q78" i="30"/>
  <c r="M102" i="31"/>
  <c r="S7" i="30"/>
  <c r="J67" i="30"/>
  <c r="J38" i="30"/>
  <c r="J96" i="30"/>
  <c r="M9" i="30"/>
  <c r="W19" i="32"/>
  <c r="W19" i="33"/>
  <c r="AC20" i="28"/>
  <c r="W19" i="30"/>
  <c r="U40" i="31"/>
  <c r="N105" i="31"/>
  <c r="I41" i="31"/>
  <c r="V20" i="30"/>
  <c r="V20" i="32"/>
  <c r="V20" i="33"/>
  <c r="AB21" i="28"/>
  <c r="Q47" i="31"/>
  <c r="AG11" i="28"/>
  <c r="AG12" i="28" s="1"/>
  <c r="AG13" i="28" s="1"/>
  <c r="AG14" i="28" s="1"/>
  <c r="X85" i="31"/>
  <c r="O82" i="33"/>
  <c r="O139" i="33"/>
  <c r="O54" i="33"/>
  <c r="O25" i="31"/>
  <c r="O110" i="33"/>
  <c r="M13" i="30"/>
  <c r="M18" i="30"/>
  <c r="AA96" i="30"/>
  <c r="AA38" i="30"/>
  <c r="AA67" i="30"/>
  <c r="Y46" i="31"/>
  <c r="Q134" i="33"/>
  <c r="Q107" i="31" s="1"/>
  <c r="Q105" i="33"/>
  <c r="Q79" i="31" s="1"/>
  <c r="Q20" i="31"/>
  <c r="Q49" i="33"/>
  <c r="Q48" i="31" s="1"/>
  <c r="Q77" i="33"/>
  <c r="J124" i="32"/>
  <c r="J67" i="32"/>
  <c r="J38" i="32"/>
  <c r="J95" i="32"/>
  <c r="M9" i="32"/>
  <c r="W133" i="32"/>
  <c r="W47" i="32"/>
  <c r="W104" i="32"/>
  <c r="W76" i="32"/>
  <c r="Z110" i="33"/>
  <c r="Z84" i="31" s="1"/>
  <c r="Z25" i="31"/>
  <c r="Z54" i="33"/>
  <c r="Z139" i="33"/>
  <c r="Z112" i="31" s="1"/>
  <c r="Z82" i="33"/>
  <c r="L19" i="32"/>
  <c r="L19" i="33"/>
  <c r="L19" i="30"/>
  <c r="P20" i="28"/>
  <c r="X14" i="32"/>
  <c r="X14" i="33"/>
  <c r="X14" i="30"/>
  <c r="R98" i="33"/>
  <c r="R72" i="31" s="1"/>
  <c r="R13" i="31"/>
  <c r="R70" i="33"/>
  <c r="R127" i="33"/>
  <c r="R100" i="31" s="1"/>
  <c r="R42" i="33"/>
  <c r="R41" i="31" s="1"/>
  <c r="U105" i="32"/>
  <c r="U48" i="32"/>
  <c r="U77" i="32"/>
  <c r="U134" i="32"/>
  <c r="S17" i="33"/>
  <c r="J77" i="30"/>
  <c r="J48" i="30"/>
  <c r="J106" i="30"/>
  <c r="N139" i="33"/>
  <c r="N112" i="31" s="1"/>
  <c r="R25" i="33"/>
  <c r="N82" i="33"/>
  <c r="N25" i="31"/>
  <c r="N54" i="33"/>
  <c r="N110" i="33"/>
  <c r="N84" i="31" s="1"/>
  <c r="X100" i="30"/>
  <c r="X71" i="30"/>
  <c r="X42" i="30"/>
  <c r="Y48" i="33"/>
  <c r="Y47" i="31" s="1"/>
  <c r="Y19" i="31"/>
  <c r="Y76" i="33"/>
  <c r="Y133" i="33"/>
  <c r="Y104" i="33"/>
  <c r="M25" i="30"/>
  <c r="AB16" i="32"/>
  <c r="S74" i="32"/>
  <c r="S45" i="32"/>
  <c r="S131" i="32"/>
  <c r="S102" i="32"/>
  <c r="W127" i="33"/>
  <c r="W70" i="33"/>
  <c r="W42" i="33"/>
  <c r="W41" i="31" s="1"/>
  <c r="W13" i="31"/>
  <c r="W98" i="33"/>
  <c r="W72" i="31" s="1"/>
  <c r="P55" i="32"/>
  <c r="P53" i="31" s="1"/>
  <c r="P84" i="32"/>
  <c r="P141" i="32"/>
  <c r="P112" i="32"/>
  <c r="L104" i="32"/>
  <c r="L47" i="32"/>
  <c r="L76" i="32"/>
  <c r="L133" i="32"/>
  <c r="X70" i="33"/>
  <c r="X42" i="33"/>
  <c r="X127" i="33"/>
  <c r="X13" i="31"/>
  <c r="X98" i="33"/>
  <c r="L140" i="32"/>
  <c r="L83" i="32"/>
  <c r="L54" i="32"/>
  <c r="L111" i="32"/>
  <c r="G96" i="30"/>
  <c r="G38" i="30"/>
  <c r="G67" i="30"/>
  <c r="H9" i="30"/>
  <c r="L18" i="31"/>
  <c r="L75" i="33"/>
  <c r="L47" i="33"/>
  <c r="L46" i="31" s="1"/>
  <c r="L103" i="33"/>
  <c r="L77" i="31" s="1"/>
  <c r="L132" i="33"/>
  <c r="L105" i="31" s="1"/>
  <c r="X71" i="32"/>
  <c r="X42" i="32"/>
  <c r="X99" i="32"/>
  <c r="X128" i="32"/>
  <c r="Q41" i="31"/>
  <c r="S125" i="33"/>
  <c r="S98" i="31" s="1"/>
  <c r="S11" i="31"/>
  <c r="AB11" i="33"/>
  <c r="S68" i="33"/>
  <c r="S40" i="33"/>
  <c r="S96" i="33"/>
  <c r="M97" i="33"/>
  <c r="M71" i="31" s="1"/>
  <c r="M126" i="33"/>
  <c r="M99" i="31" s="1"/>
  <c r="M41" i="33"/>
  <c r="M40" i="31" s="1"/>
  <c r="M69" i="33"/>
  <c r="M12" i="31"/>
  <c r="G38" i="32"/>
  <c r="G124" i="32"/>
  <c r="G67" i="32"/>
  <c r="G95" i="32"/>
  <c r="H9" i="32"/>
  <c r="F84" i="31"/>
  <c r="AB109" i="30"/>
  <c r="AB51" i="30"/>
  <c r="AC51" i="30" s="1"/>
  <c r="AC22" i="30"/>
  <c r="AB80" i="30"/>
  <c r="J111" i="31"/>
  <c r="G132" i="33"/>
  <c r="G105" i="31" s="1"/>
  <c r="G75" i="33"/>
  <c r="G47" i="33"/>
  <c r="G46" i="31" s="1"/>
  <c r="G18" i="31"/>
  <c r="G103" i="33"/>
  <c r="F99" i="31"/>
  <c r="H110" i="30"/>
  <c r="H81" i="30"/>
  <c r="H52" i="30"/>
  <c r="S23" i="30"/>
  <c r="D106" i="30"/>
  <c r="D48" i="30"/>
  <c r="D77" i="30"/>
  <c r="V101" i="31"/>
  <c r="H95" i="30"/>
  <c r="H37" i="30"/>
  <c r="H66" i="30"/>
  <c r="S8" i="30"/>
  <c r="M97" i="32"/>
  <c r="M69" i="32"/>
  <c r="M126" i="32"/>
  <c r="M40" i="32"/>
  <c r="Q83" i="33"/>
  <c r="Q140" i="33"/>
  <c r="Q113" i="31" s="1"/>
  <c r="Q26" i="31"/>
  <c r="Q111" i="33"/>
  <c r="Q85" i="31" s="1"/>
  <c r="Q55" i="33"/>
  <c r="Q54" i="31" s="1"/>
  <c r="F112" i="31"/>
  <c r="L111" i="31"/>
  <c r="AB97" i="30"/>
  <c r="AC10" i="30"/>
  <c r="AB39" i="30"/>
  <c r="AC39" i="30" s="1"/>
  <c r="AB68" i="30"/>
  <c r="J67" i="31"/>
  <c r="U96" i="30"/>
  <c r="U38" i="30"/>
  <c r="U67" i="30"/>
  <c r="U128" i="32"/>
  <c r="U99" i="32"/>
  <c r="U42" i="32"/>
  <c r="U71" i="32"/>
  <c r="AA13" i="32"/>
  <c r="G71" i="31"/>
  <c r="M103" i="31"/>
  <c r="J111" i="32"/>
  <c r="J140" i="32"/>
  <c r="J54" i="32"/>
  <c r="J83" i="32"/>
  <c r="E19" i="33"/>
  <c r="E19" i="32"/>
  <c r="E19" i="30"/>
  <c r="E20" i="28"/>
  <c r="R138" i="33"/>
  <c r="R111" i="31" s="1"/>
  <c r="R81" i="33"/>
  <c r="R53" i="33"/>
  <c r="R52" i="31" s="1"/>
  <c r="R24" i="31"/>
  <c r="R109" i="33"/>
  <c r="R83" i="31" s="1"/>
  <c r="F48" i="30"/>
  <c r="F77" i="30"/>
  <c r="F106" i="30"/>
  <c r="J46" i="31"/>
  <c r="Z129" i="32"/>
  <c r="Z72" i="32"/>
  <c r="Z100" i="32"/>
  <c r="Z43" i="32"/>
  <c r="AG16" i="28"/>
  <c r="AG17" i="28" s="1"/>
  <c r="AG18" i="28" s="1"/>
  <c r="AG19" i="28" s="1"/>
  <c r="AG20" i="28" s="1"/>
  <c r="AG21" i="28" s="1"/>
  <c r="L71" i="32"/>
  <c r="L42" i="32"/>
  <c r="L128" i="32"/>
  <c r="L99" i="32"/>
  <c r="G45" i="31"/>
  <c r="Z21" i="33"/>
  <c r="Z21" i="30"/>
  <c r="Z21" i="32"/>
  <c r="U127" i="33"/>
  <c r="U13" i="31"/>
  <c r="U70" i="33"/>
  <c r="U42" i="33"/>
  <c r="U98" i="33"/>
  <c r="AA13" i="33"/>
  <c r="R38" i="31"/>
  <c r="M44" i="31"/>
  <c r="G110" i="32"/>
  <c r="G53" i="32"/>
  <c r="G139" i="32"/>
  <c r="G82" i="32"/>
  <c r="H24" i="32"/>
  <c r="F84" i="30"/>
  <c r="F113" i="30"/>
  <c r="F55" i="30"/>
  <c r="F20" i="30"/>
  <c r="F20" i="33"/>
  <c r="F21" i="28"/>
  <c r="F20" i="32"/>
  <c r="H138" i="32"/>
  <c r="S23" i="32"/>
  <c r="H81" i="32"/>
  <c r="H109" i="32"/>
  <c r="H52" i="32"/>
  <c r="Y129" i="32"/>
  <c r="Y43" i="32"/>
  <c r="Y72" i="32"/>
  <c r="Y100" i="32"/>
  <c r="M19" i="33"/>
  <c r="V105" i="31"/>
  <c r="K99" i="33"/>
  <c r="K73" i="31" s="1"/>
  <c r="K128" i="33"/>
  <c r="K101" i="31" s="1"/>
  <c r="K43" i="33"/>
  <c r="K42" i="31" s="1"/>
  <c r="K71" i="33"/>
  <c r="K14" i="31"/>
  <c r="P43" i="30"/>
  <c r="P72" i="30"/>
  <c r="P101" i="30"/>
  <c r="H44" i="31"/>
  <c r="W55" i="30"/>
  <c r="W84" i="30"/>
  <c r="W113" i="30"/>
  <c r="G111" i="30"/>
  <c r="G53" i="30"/>
  <c r="G82" i="30"/>
  <c r="H24" i="30"/>
  <c r="E75" i="33"/>
  <c r="E47" i="33"/>
  <c r="E46" i="31" s="1"/>
  <c r="E132" i="33"/>
  <c r="E105" i="31" s="1"/>
  <c r="E103" i="33"/>
  <c r="E77" i="31" s="1"/>
  <c r="E18" i="31"/>
  <c r="Q78" i="31"/>
  <c r="S8" i="33"/>
  <c r="H37" i="33"/>
  <c r="H36" i="31" s="1"/>
  <c r="H122" i="33"/>
  <c r="H95" i="31" s="1"/>
  <c r="H8" i="31"/>
  <c r="H93" i="33"/>
  <c r="H67" i="31" s="1"/>
  <c r="H65" i="33"/>
  <c r="AA123" i="32"/>
  <c r="AA37" i="32"/>
  <c r="AA66" i="32"/>
  <c r="AA94" i="32"/>
  <c r="P68" i="31"/>
  <c r="P76" i="31"/>
  <c r="X19" i="33"/>
  <c r="AA19" i="33" s="1"/>
  <c r="AD20" i="28"/>
  <c r="X19" i="30"/>
  <c r="X19" i="32"/>
  <c r="Z135" i="32"/>
  <c r="Z49" i="32"/>
  <c r="Z106" i="32"/>
  <c r="Z78" i="32"/>
  <c r="Y26" i="32"/>
  <c r="Y26" i="33"/>
  <c r="Y26" i="30"/>
  <c r="K101" i="30"/>
  <c r="K43" i="30"/>
  <c r="K72" i="30"/>
  <c r="P128" i="33"/>
  <c r="P43" i="33"/>
  <c r="P14" i="31"/>
  <c r="P71" i="33"/>
  <c r="P99" i="33"/>
  <c r="Y52" i="31"/>
  <c r="R69" i="31"/>
  <c r="U112" i="31"/>
  <c r="U55" i="30"/>
  <c r="U84" i="30"/>
  <c r="U113" i="30"/>
  <c r="Q43" i="33"/>
  <c r="Q14" i="31"/>
  <c r="Q71" i="33"/>
  <c r="Q128" i="33"/>
  <c r="Q101" i="31" s="1"/>
  <c r="Q99" i="33"/>
  <c r="W84" i="31"/>
  <c r="W141" i="32"/>
  <c r="W55" i="32"/>
  <c r="W53" i="31" s="1"/>
  <c r="W84" i="32"/>
  <c r="W112" i="32"/>
  <c r="E40" i="31"/>
  <c r="W45" i="31"/>
  <c r="V96" i="31"/>
  <c r="F134" i="32"/>
  <c r="F105" i="32"/>
  <c r="F48" i="32"/>
  <c r="F77" i="32"/>
  <c r="N105" i="32"/>
  <c r="N48" i="32"/>
  <c r="N77" i="32"/>
  <c r="N134" i="32"/>
  <c r="R53" i="30"/>
  <c r="R82" i="30"/>
  <c r="R111" i="30"/>
  <c r="AB124" i="33"/>
  <c r="AB97" i="31" s="1"/>
  <c r="AB39" i="33"/>
  <c r="AB10" i="31"/>
  <c r="AC10" i="31" s="1"/>
  <c r="AB95" i="33"/>
  <c r="AB69" i="31" s="1"/>
  <c r="AB67" i="33"/>
  <c r="AC10" i="33"/>
  <c r="O26" i="33"/>
  <c r="O26" i="32"/>
  <c r="O26" i="30"/>
  <c r="W95" i="31"/>
  <c r="I71" i="33"/>
  <c r="I99" i="33"/>
  <c r="I43" i="33"/>
  <c r="I128" i="33"/>
  <c r="I101" i="31" s="1"/>
  <c r="I14" i="31"/>
  <c r="M37" i="30"/>
  <c r="M66" i="30"/>
  <c r="M95" i="30"/>
  <c r="P19" i="33"/>
  <c r="P19" i="30"/>
  <c r="P19" i="32"/>
  <c r="T20" i="28"/>
  <c r="V140" i="32"/>
  <c r="V83" i="32"/>
  <c r="V54" i="32"/>
  <c r="V111" i="32"/>
  <c r="S101" i="32"/>
  <c r="S73" i="32"/>
  <c r="S130" i="32"/>
  <c r="S44" i="32"/>
  <c r="S43" i="31" s="1"/>
  <c r="AB15" i="32"/>
  <c r="Y82" i="33"/>
  <c r="Y139" i="33"/>
  <c r="Y112" i="31" s="1"/>
  <c r="Y110" i="33"/>
  <c r="Y25" i="31"/>
  <c r="Y54" i="33"/>
  <c r="O72" i="31"/>
  <c r="I134" i="33"/>
  <c r="I105" i="33"/>
  <c r="I49" i="33"/>
  <c r="I48" i="31" s="1"/>
  <c r="I77" i="33"/>
  <c r="I20" i="31"/>
  <c r="P76" i="32"/>
  <c r="P133" i="32"/>
  <c r="P47" i="32"/>
  <c r="P104" i="32"/>
  <c r="G82" i="31"/>
  <c r="U67" i="31"/>
  <c r="O72" i="32"/>
  <c r="O43" i="32"/>
  <c r="O100" i="32"/>
  <c r="O129" i="32"/>
  <c r="AG9" i="28"/>
  <c r="AG7" i="28"/>
  <c r="AG8" i="28"/>
  <c r="L96" i="31"/>
  <c r="E76" i="31"/>
  <c r="Q106" i="32"/>
  <c r="Q78" i="32"/>
  <c r="Q135" i="32"/>
  <c r="Q49" i="32"/>
  <c r="AA9" i="32"/>
  <c r="M25" i="32"/>
  <c r="M43" i="31"/>
  <c r="J94" i="33"/>
  <c r="J68" i="31" s="1"/>
  <c r="J123" i="33"/>
  <c r="J96" i="31" s="1"/>
  <c r="J66" i="33"/>
  <c r="J38" i="33"/>
  <c r="J9" i="31"/>
  <c r="M9" i="33"/>
  <c r="S74" i="30"/>
  <c r="S103" i="30"/>
  <c r="AB16" i="30"/>
  <c r="S45" i="30"/>
  <c r="W47" i="30"/>
  <c r="W76" i="30"/>
  <c r="W105" i="30"/>
  <c r="E71" i="31"/>
  <c r="U99" i="31"/>
  <c r="N77" i="31"/>
  <c r="V68" i="31"/>
  <c r="N26" i="33"/>
  <c r="N26" i="30"/>
  <c r="N26" i="32"/>
  <c r="M13" i="32"/>
  <c r="V76" i="33"/>
  <c r="V19" i="31"/>
  <c r="V104" i="33"/>
  <c r="V133" i="33"/>
  <c r="V48" i="33"/>
  <c r="W40" i="31"/>
  <c r="K77" i="31"/>
  <c r="R51" i="31"/>
  <c r="Y72" i="31"/>
  <c r="R93" i="33"/>
  <c r="R67" i="31" s="1"/>
  <c r="R37" i="33"/>
  <c r="R36" i="31" s="1"/>
  <c r="R8" i="31"/>
  <c r="R122" i="33"/>
  <c r="R95" i="31" s="1"/>
  <c r="R65" i="33"/>
  <c r="Z54" i="30"/>
  <c r="Z112" i="30"/>
  <c r="Z83" i="30"/>
  <c r="R14" i="32"/>
  <c r="S69" i="31"/>
  <c r="W67" i="31"/>
  <c r="AA25" i="30"/>
  <c r="N51" i="21"/>
  <c r="N50" i="21"/>
  <c r="E50" i="21"/>
  <c r="E51" i="21"/>
  <c r="L53" i="21"/>
  <c r="L30" i="21"/>
  <c r="L49" i="21"/>
  <c r="L56" i="21"/>
  <c r="J50" i="21"/>
  <c r="J51" i="21"/>
  <c r="G56" i="21"/>
  <c r="G30" i="21"/>
  <c r="G49" i="21"/>
  <c r="G53" i="21"/>
  <c r="U56" i="21"/>
  <c r="U49" i="21"/>
  <c r="U53" i="21"/>
  <c r="U30" i="21"/>
  <c r="H51" i="21"/>
  <c r="H50" i="21"/>
  <c r="O51" i="21"/>
  <c r="O50" i="21"/>
  <c r="P51" i="21"/>
  <c r="P50" i="21"/>
  <c r="R50" i="21"/>
  <c r="R51" i="21"/>
  <c r="M51" i="21"/>
  <c r="M50" i="21"/>
  <c r="F49" i="21"/>
  <c r="F56" i="21"/>
  <c r="F30" i="21"/>
  <c r="F53" i="21"/>
  <c r="K50" i="21"/>
  <c r="K51" i="21"/>
  <c r="S50" i="21"/>
  <c r="S51" i="21"/>
  <c r="I51" i="21"/>
  <c r="I50" i="21"/>
  <c r="T50" i="21"/>
  <c r="T51" i="21"/>
  <c r="C56" i="21"/>
  <c r="C30" i="21"/>
  <c r="C53" i="21"/>
  <c r="C49" i="21"/>
  <c r="Q51" i="21"/>
  <c r="Q50" i="21"/>
  <c r="D50" i="21"/>
  <c r="D51" i="21"/>
  <c r="U84" i="34" l="1"/>
  <c r="U100" i="34"/>
  <c r="U92" i="34"/>
  <c r="U52" i="34"/>
  <c r="U59" i="34"/>
  <c r="U67" i="34"/>
  <c r="U75" i="34"/>
  <c r="U74" i="34"/>
  <c r="U49" i="34"/>
  <c r="U46" i="34"/>
  <c r="U83" i="34"/>
  <c r="U91" i="34"/>
  <c r="U66" i="34"/>
  <c r="U58" i="34"/>
  <c r="U99" i="34"/>
  <c r="T102" i="34"/>
  <c r="T54" i="34"/>
  <c r="T61" i="34"/>
  <c r="T69" i="34"/>
  <c r="T86" i="34"/>
  <c r="T94" i="34"/>
  <c r="T77" i="34"/>
  <c r="AA133" i="33"/>
  <c r="AA76" i="33"/>
  <c r="AA48" i="33"/>
  <c r="AA104" i="33"/>
  <c r="M67" i="30"/>
  <c r="M38" i="30"/>
  <c r="M96" i="30"/>
  <c r="S108" i="33"/>
  <c r="S82" i="31" s="1"/>
  <c r="S52" i="33"/>
  <c r="S51" i="31" s="1"/>
  <c r="AB23" i="33"/>
  <c r="S80" i="33"/>
  <c r="S137" i="33"/>
  <c r="S110" i="31" s="1"/>
  <c r="S23" i="31"/>
  <c r="J55" i="32"/>
  <c r="J53" i="31" s="1"/>
  <c r="J141" i="32"/>
  <c r="J112" i="32"/>
  <c r="J84" i="32"/>
  <c r="U78" i="32"/>
  <c r="U135" i="32"/>
  <c r="U49" i="32"/>
  <c r="U106" i="32"/>
  <c r="S81" i="30"/>
  <c r="AB23" i="30"/>
  <c r="S52" i="30"/>
  <c r="S110" i="30"/>
  <c r="J84" i="30"/>
  <c r="J113" i="30"/>
  <c r="J55" i="30"/>
  <c r="E100" i="31"/>
  <c r="L140" i="33"/>
  <c r="L113" i="31" s="1"/>
  <c r="L26" i="31"/>
  <c r="L111" i="33"/>
  <c r="L83" i="33"/>
  <c r="L55" i="33"/>
  <c r="L54" i="31" s="1"/>
  <c r="P77" i="30"/>
  <c r="P106" i="30"/>
  <c r="P48" i="30"/>
  <c r="H38" i="32"/>
  <c r="H95" i="32"/>
  <c r="H124" i="32"/>
  <c r="H67" i="32"/>
  <c r="S9" i="32"/>
  <c r="J83" i="33"/>
  <c r="J111" i="33"/>
  <c r="J85" i="31" s="1"/>
  <c r="J140" i="33"/>
  <c r="J26" i="31"/>
  <c r="J55" i="33"/>
  <c r="J54" i="31" s="1"/>
  <c r="W72" i="32"/>
  <c r="W43" i="32"/>
  <c r="W129" i="32"/>
  <c r="W100" i="32"/>
  <c r="K49" i="30"/>
  <c r="K78" i="30"/>
  <c r="K107" i="30"/>
  <c r="H47" i="30"/>
  <c r="H76" i="30"/>
  <c r="S18" i="30"/>
  <c r="H105" i="30"/>
  <c r="Z53" i="31"/>
  <c r="G52" i="31"/>
  <c r="H46" i="31"/>
  <c r="M48" i="30"/>
  <c r="M106" i="30"/>
  <c r="M77" i="30"/>
  <c r="Y84" i="31"/>
  <c r="S81" i="32"/>
  <c r="S138" i="32"/>
  <c r="S109" i="32"/>
  <c r="AB23" i="32"/>
  <c r="S52" i="32"/>
  <c r="AA106" i="30"/>
  <c r="AA48" i="30"/>
  <c r="AA77" i="30"/>
  <c r="M140" i="32"/>
  <c r="M54" i="32"/>
  <c r="M83" i="32"/>
  <c r="M111" i="32"/>
  <c r="AC39" i="33"/>
  <c r="AB38" i="31"/>
  <c r="AC38" i="31" s="1"/>
  <c r="X77" i="32"/>
  <c r="X134" i="32"/>
  <c r="X105" i="32"/>
  <c r="X48" i="32"/>
  <c r="M72" i="30"/>
  <c r="M101" i="30"/>
  <c r="M43" i="30"/>
  <c r="M129" i="32"/>
  <c r="M43" i="32"/>
  <c r="M72" i="32"/>
  <c r="M100" i="32"/>
  <c r="H104" i="33"/>
  <c r="S19" i="33"/>
  <c r="H19" i="31"/>
  <c r="H133" i="33"/>
  <c r="H48" i="33"/>
  <c r="H76" i="33"/>
  <c r="G101" i="30"/>
  <c r="G43" i="30"/>
  <c r="G72" i="30"/>
  <c r="AA38" i="32"/>
  <c r="AA37" i="31" s="1"/>
  <c r="AA95" i="32"/>
  <c r="AA124" i="32"/>
  <c r="AA67" i="32"/>
  <c r="X77" i="30"/>
  <c r="X106" i="30"/>
  <c r="X48" i="30"/>
  <c r="E20" i="32"/>
  <c r="H20" i="32" s="1"/>
  <c r="E20" i="33"/>
  <c r="H20" i="33" s="1"/>
  <c r="E20" i="30"/>
  <c r="H20" i="30" s="1"/>
  <c r="E21" i="28"/>
  <c r="W100" i="31"/>
  <c r="V84" i="30"/>
  <c r="V55" i="30"/>
  <c r="V113" i="30"/>
  <c r="AA26" i="30"/>
  <c r="X105" i="31"/>
  <c r="L72" i="30"/>
  <c r="L101" i="30"/>
  <c r="L43" i="30"/>
  <c r="S132" i="33"/>
  <c r="S103" i="33"/>
  <c r="S18" i="31"/>
  <c r="S75" i="33"/>
  <c r="AB18" i="33"/>
  <c r="S47" i="33"/>
  <c r="F78" i="31"/>
  <c r="F21" i="33"/>
  <c r="F21" i="30"/>
  <c r="F21" i="32"/>
  <c r="H71" i="31"/>
  <c r="N53" i="31"/>
  <c r="V107" i="30"/>
  <c r="V49" i="30"/>
  <c r="V78" i="30"/>
  <c r="I136" i="32"/>
  <c r="I50" i="32"/>
  <c r="I79" i="32"/>
  <c r="I107" i="32"/>
  <c r="O47" i="31"/>
  <c r="H99" i="31"/>
  <c r="D106" i="31"/>
  <c r="U113" i="31"/>
  <c r="I42" i="31"/>
  <c r="F78" i="30"/>
  <c r="F107" i="30"/>
  <c r="F49" i="30"/>
  <c r="M100" i="30"/>
  <c r="M42" i="30"/>
  <c r="M71" i="30"/>
  <c r="I135" i="33"/>
  <c r="I108" i="31" s="1"/>
  <c r="I50" i="33"/>
  <c r="I49" i="31" s="1"/>
  <c r="I106" i="33"/>
  <c r="I21" i="31"/>
  <c r="I78" i="33"/>
  <c r="U85" i="31"/>
  <c r="N84" i="30"/>
  <c r="N113" i="30"/>
  <c r="N55" i="30"/>
  <c r="R26" i="30"/>
  <c r="P20" i="33"/>
  <c r="P20" i="32"/>
  <c r="P20" i="30"/>
  <c r="T21" i="28"/>
  <c r="Y84" i="32"/>
  <c r="Y112" i="32"/>
  <c r="Y141" i="32"/>
  <c r="Y55" i="32"/>
  <c r="Y53" i="31" s="1"/>
  <c r="AA99" i="32"/>
  <c r="AA42" i="32"/>
  <c r="AA71" i="32"/>
  <c r="AA128" i="32"/>
  <c r="AB17" i="33"/>
  <c r="S102" i="33"/>
  <c r="S76" i="31" s="1"/>
  <c r="S46" i="33"/>
  <c r="S45" i="31" s="1"/>
  <c r="S17" i="31"/>
  <c r="S74" i="33"/>
  <c r="S131" i="33"/>
  <c r="S104" i="31" s="1"/>
  <c r="H81" i="33"/>
  <c r="S24" i="33"/>
  <c r="H138" i="33"/>
  <c r="H53" i="33"/>
  <c r="H52" i="31" s="1"/>
  <c r="H109" i="33"/>
  <c r="H83" i="31" s="1"/>
  <c r="H24" i="31"/>
  <c r="K21" i="32"/>
  <c r="K21" i="33"/>
  <c r="K21" i="30"/>
  <c r="AA68" i="31"/>
  <c r="P134" i="32"/>
  <c r="P48" i="32"/>
  <c r="P77" i="32"/>
  <c r="P105" i="32"/>
  <c r="K135" i="32"/>
  <c r="K49" i="32"/>
  <c r="K78" i="32"/>
  <c r="K106" i="32"/>
  <c r="S46" i="30"/>
  <c r="AB17" i="30"/>
  <c r="S104" i="30"/>
  <c r="S75" i="30"/>
  <c r="J78" i="30"/>
  <c r="J49" i="30"/>
  <c r="J107" i="30"/>
  <c r="U107" i="30"/>
  <c r="U49" i="30"/>
  <c r="U78" i="30"/>
  <c r="H100" i="30"/>
  <c r="S13" i="30"/>
  <c r="H42" i="30"/>
  <c r="H71" i="30"/>
  <c r="AB107" i="33"/>
  <c r="AB136" i="33"/>
  <c r="AB51" i="33"/>
  <c r="AB22" i="31"/>
  <c r="AC22" i="31" s="1"/>
  <c r="AB79" i="33"/>
  <c r="AC22" i="33"/>
  <c r="J105" i="33"/>
  <c r="J79" i="31" s="1"/>
  <c r="J49" i="33"/>
  <c r="J48" i="31" s="1"/>
  <c r="J134" i="33"/>
  <c r="J107" i="31" s="1"/>
  <c r="J77" i="33"/>
  <c r="J20" i="31"/>
  <c r="L113" i="30"/>
  <c r="L84" i="30"/>
  <c r="L55" i="30"/>
  <c r="U77" i="33"/>
  <c r="U49" i="33"/>
  <c r="U48" i="31" s="1"/>
  <c r="U134" i="33"/>
  <c r="U107" i="31" s="1"/>
  <c r="U20" i="31"/>
  <c r="U105" i="33"/>
  <c r="U79" i="31" s="1"/>
  <c r="P104" i="33"/>
  <c r="P78" i="31" s="1"/>
  <c r="P48" i="33"/>
  <c r="P47" i="31" s="1"/>
  <c r="P133" i="33"/>
  <c r="P106" i="31" s="1"/>
  <c r="P76" i="33"/>
  <c r="P19" i="31"/>
  <c r="G112" i="30"/>
  <c r="G54" i="30"/>
  <c r="G83" i="30"/>
  <c r="H25" i="30"/>
  <c r="R19" i="30"/>
  <c r="U72" i="30"/>
  <c r="U43" i="30"/>
  <c r="U101" i="30"/>
  <c r="AA14" i="30"/>
  <c r="Y21" i="30"/>
  <c r="Y21" i="33"/>
  <c r="Y21" i="32"/>
  <c r="W128" i="33"/>
  <c r="W101" i="31" s="1"/>
  <c r="W43" i="33"/>
  <c r="W42" i="31" s="1"/>
  <c r="W99" i="33"/>
  <c r="W73" i="31" s="1"/>
  <c r="W14" i="31"/>
  <c r="W71" i="33"/>
  <c r="K134" i="33"/>
  <c r="K107" i="31" s="1"/>
  <c r="K105" i="33"/>
  <c r="K49" i="33"/>
  <c r="K20" i="31"/>
  <c r="K77" i="33"/>
  <c r="M54" i="33"/>
  <c r="M139" i="33"/>
  <c r="M82" i="33"/>
  <c r="M25" i="31"/>
  <c r="M110" i="33"/>
  <c r="AB80" i="32"/>
  <c r="AB51" i="32"/>
  <c r="AC51" i="32" s="1"/>
  <c r="AB108" i="32"/>
  <c r="AB137" i="32"/>
  <c r="AC22" i="32"/>
  <c r="AD22" i="31" s="1"/>
  <c r="F47" i="31"/>
  <c r="S93" i="33"/>
  <c r="S67" i="31" s="1"/>
  <c r="S122" i="33"/>
  <c r="S37" i="33"/>
  <c r="S65" i="33"/>
  <c r="S8" i="31"/>
  <c r="AB8" i="33"/>
  <c r="S36" i="30"/>
  <c r="S65" i="30"/>
  <c r="AB7" i="30"/>
  <c r="S94" i="30"/>
  <c r="G111" i="31"/>
  <c r="Y78" i="32"/>
  <c r="Y106" i="32"/>
  <c r="Y49" i="32"/>
  <c r="Y135" i="32"/>
  <c r="AC44" i="33"/>
  <c r="AB43" i="31"/>
  <c r="AC43" i="31" s="1"/>
  <c r="AA70" i="33"/>
  <c r="AA42" i="33"/>
  <c r="AA13" i="31"/>
  <c r="AA98" i="33"/>
  <c r="AA127" i="33"/>
  <c r="Q50" i="30"/>
  <c r="Q108" i="30"/>
  <c r="Q79" i="30"/>
  <c r="G140" i="32"/>
  <c r="G83" i="32"/>
  <c r="G54" i="32"/>
  <c r="G111" i="32"/>
  <c r="H25" i="32"/>
  <c r="T49" i="30"/>
  <c r="T107" i="30"/>
  <c r="AA20" i="30"/>
  <c r="T78" i="30"/>
  <c r="Y105" i="33"/>
  <c r="Y49" i="33"/>
  <c r="Y77" i="33"/>
  <c r="Y134" i="33"/>
  <c r="Y20" i="31"/>
  <c r="F106" i="31"/>
  <c r="AB102" i="31"/>
  <c r="U72" i="31"/>
  <c r="O106" i="31"/>
  <c r="G25" i="31"/>
  <c r="G110" i="33"/>
  <c r="G84" i="31" s="1"/>
  <c r="G139" i="33"/>
  <c r="G112" i="31" s="1"/>
  <c r="G82" i="33"/>
  <c r="G54" i="33"/>
  <c r="H25" i="33"/>
  <c r="T135" i="32"/>
  <c r="T78" i="32"/>
  <c r="T49" i="32"/>
  <c r="T106" i="32"/>
  <c r="AB130" i="32"/>
  <c r="AB44" i="32"/>
  <c r="AC44" i="32" s="1"/>
  <c r="AB101" i="32"/>
  <c r="AB74" i="31" s="1"/>
  <c r="AB73" i="32"/>
  <c r="AC15" i="32"/>
  <c r="AD15" i="31" s="1"/>
  <c r="Q106" i="33"/>
  <c r="Q80" i="31" s="1"/>
  <c r="Q50" i="33"/>
  <c r="Q49" i="31" s="1"/>
  <c r="Q78" i="33"/>
  <c r="Q21" i="31"/>
  <c r="Q135" i="33"/>
  <c r="Q108" i="31" s="1"/>
  <c r="L100" i="32"/>
  <c r="L43" i="32"/>
  <c r="L72" i="32"/>
  <c r="L129" i="32"/>
  <c r="AA19" i="32"/>
  <c r="M70" i="31"/>
  <c r="O42" i="31"/>
  <c r="E113" i="31"/>
  <c r="I113" i="31"/>
  <c r="E85" i="31"/>
  <c r="G72" i="31"/>
  <c r="V106" i="31"/>
  <c r="O84" i="31"/>
  <c r="O111" i="33"/>
  <c r="O85" i="31" s="1"/>
  <c r="O55" i="33"/>
  <c r="O54" i="31" s="1"/>
  <c r="O140" i="33"/>
  <c r="O83" i="33"/>
  <c r="O26" i="31"/>
  <c r="L134" i="32"/>
  <c r="L48" i="32"/>
  <c r="L77" i="32"/>
  <c r="L105" i="32"/>
  <c r="J135" i="32"/>
  <c r="J78" i="32"/>
  <c r="J49" i="32"/>
  <c r="J106" i="32"/>
  <c r="J47" i="31"/>
  <c r="N111" i="33"/>
  <c r="N85" i="31" s="1"/>
  <c r="N55" i="33"/>
  <c r="N54" i="31" s="1"/>
  <c r="N140" i="33"/>
  <c r="N113" i="31" s="1"/>
  <c r="N83" i="33"/>
  <c r="N26" i="31"/>
  <c r="R26" i="33"/>
  <c r="W72" i="30"/>
  <c r="W43" i="30"/>
  <c r="W101" i="30"/>
  <c r="Z48" i="31"/>
  <c r="L141" i="32"/>
  <c r="L112" i="32"/>
  <c r="L84" i="32"/>
  <c r="L55" i="32"/>
  <c r="L53" i="31" s="1"/>
  <c r="M19" i="32"/>
  <c r="X72" i="31"/>
  <c r="G26" i="32"/>
  <c r="G26" i="33"/>
  <c r="G26" i="30"/>
  <c r="AA42" i="30"/>
  <c r="AA71" i="30"/>
  <c r="AA100" i="30"/>
  <c r="U100" i="32"/>
  <c r="U43" i="32"/>
  <c r="U129" i="32"/>
  <c r="U72" i="32"/>
  <c r="AA14" i="32"/>
  <c r="M95" i="31"/>
  <c r="T21" i="32"/>
  <c r="T21" i="30"/>
  <c r="T21" i="33"/>
  <c r="G129" i="32"/>
  <c r="G72" i="32"/>
  <c r="G43" i="32"/>
  <c r="G100" i="32"/>
  <c r="V21" i="30"/>
  <c r="V21" i="33"/>
  <c r="V21" i="32"/>
  <c r="V112" i="32"/>
  <c r="V141" i="32"/>
  <c r="V55" i="32"/>
  <c r="V53" i="31" s="1"/>
  <c r="V84" i="32"/>
  <c r="AA26" i="32"/>
  <c r="U99" i="33"/>
  <c r="U73" i="31" s="1"/>
  <c r="U71" i="33"/>
  <c r="U43" i="33"/>
  <c r="U42" i="31" s="1"/>
  <c r="U128" i="33"/>
  <c r="U101" i="31" s="1"/>
  <c r="U14" i="31"/>
  <c r="AA14" i="33"/>
  <c r="O21" i="33"/>
  <c r="O21" i="32"/>
  <c r="O21" i="30"/>
  <c r="S121" i="33"/>
  <c r="S94" i="31" s="1"/>
  <c r="AB7" i="33"/>
  <c r="S36" i="33"/>
  <c r="S35" i="31" s="1"/>
  <c r="S64" i="33"/>
  <c r="S7" i="31"/>
  <c r="S92" i="33"/>
  <c r="S66" i="31" s="1"/>
  <c r="P73" i="31"/>
  <c r="F135" i="32"/>
  <c r="F106" i="32"/>
  <c r="F49" i="32"/>
  <c r="F78" i="32"/>
  <c r="X100" i="31"/>
  <c r="V77" i="33"/>
  <c r="V134" i="33"/>
  <c r="V107" i="31" s="1"/>
  <c r="V105" i="33"/>
  <c r="V79" i="31" s="1"/>
  <c r="V49" i="33"/>
  <c r="V20" i="31"/>
  <c r="Q107" i="32"/>
  <c r="Q50" i="32"/>
  <c r="Q79" i="32"/>
  <c r="Q136" i="32"/>
  <c r="S126" i="33"/>
  <c r="S99" i="31" s="1"/>
  <c r="AB12" i="33"/>
  <c r="S97" i="33"/>
  <c r="S71" i="31" s="1"/>
  <c r="S41" i="33"/>
  <c r="S40" i="31" s="1"/>
  <c r="S12" i="31"/>
  <c r="S69" i="33"/>
  <c r="S81" i="31"/>
  <c r="Y78" i="30"/>
  <c r="Y49" i="30"/>
  <c r="Y107" i="30"/>
  <c r="G128" i="33"/>
  <c r="G43" i="33"/>
  <c r="G71" i="33"/>
  <c r="G99" i="33"/>
  <c r="G14" i="31"/>
  <c r="O78" i="30"/>
  <c r="O107" i="30"/>
  <c r="O49" i="30"/>
  <c r="M39" i="31"/>
  <c r="AB69" i="32"/>
  <c r="AB126" i="32"/>
  <c r="AB40" i="32"/>
  <c r="AC40" i="32" s="1"/>
  <c r="AC11" i="32"/>
  <c r="AD11" i="31" s="1"/>
  <c r="AB97" i="32"/>
  <c r="X20" i="30"/>
  <c r="X20" i="33"/>
  <c r="X20" i="32"/>
  <c r="AD21" i="28"/>
  <c r="U41" i="31"/>
  <c r="E106" i="30"/>
  <c r="E48" i="30"/>
  <c r="E77" i="30"/>
  <c r="G77" i="31"/>
  <c r="X41" i="31"/>
  <c r="V78" i="32"/>
  <c r="V106" i="32"/>
  <c r="V49" i="32"/>
  <c r="V135" i="32"/>
  <c r="I108" i="30"/>
  <c r="I50" i="30"/>
  <c r="I79" i="30"/>
  <c r="V83" i="33"/>
  <c r="V55" i="33"/>
  <c r="V54" i="31" s="1"/>
  <c r="V140" i="33"/>
  <c r="V111" i="33"/>
  <c r="V85" i="31" s="1"/>
  <c r="V26" i="31"/>
  <c r="T49" i="33"/>
  <c r="T48" i="31" s="1"/>
  <c r="T77" i="33"/>
  <c r="T134" i="33"/>
  <c r="T107" i="31" s="1"/>
  <c r="T20" i="31"/>
  <c r="T105" i="33"/>
  <c r="T79" i="31" s="1"/>
  <c r="H105" i="31"/>
  <c r="O105" i="33"/>
  <c r="O79" i="31" s="1"/>
  <c r="O77" i="33"/>
  <c r="O134" i="33"/>
  <c r="O107" i="31" s="1"/>
  <c r="O20" i="31"/>
  <c r="O49" i="33"/>
  <c r="AA112" i="31"/>
  <c r="X104" i="33"/>
  <c r="X48" i="33"/>
  <c r="X19" i="31"/>
  <c r="X133" i="33"/>
  <c r="X106" i="31" s="1"/>
  <c r="X76" i="33"/>
  <c r="F105" i="33"/>
  <c r="F79" i="31" s="1"/>
  <c r="F134" i="33"/>
  <c r="F107" i="31" s="1"/>
  <c r="F49" i="33"/>
  <c r="F77" i="33"/>
  <c r="F20" i="31"/>
  <c r="E105" i="32"/>
  <c r="E77" i="32"/>
  <c r="E48" i="32"/>
  <c r="E134" i="32"/>
  <c r="S66" i="30"/>
  <c r="AB8" i="30"/>
  <c r="S95" i="30"/>
  <c r="S37" i="30"/>
  <c r="M76" i="30"/>
  <c r="M105" i="30"/>
  <c r="M47" i="30"/>
  <c r="AA99" i="31"/>
  <c r="L41" i="31"/>
  <c r="L128" i="33"/>
  <c r="L101" i="31" s="1"/>
  <c r="L99" i="33"/>
  <c r="L73" i="31" s="1"/>
  <c r="L71" i="33"/>
  <c r="L14" i="31"/>
  <c r="L43" i="33"/>
  <c r="L42" i="31" s="1"/>
  <c r="L112" i="31"/>
  <c r="F113" i="31"/>
  <c r="O135" i="32"/>
  <c r="O106" i="32"/>
  <c r="O49" i="32"/>
  <c r="O78" i="32"/>
  <c r="M98" i="31"/>
  <c r="AD10" i="31"/>
  <c r="AA54" i="30"/>
  <c r="AA112" i="30"/>
  <c r="AA83" i="30"/>
  <c r="V47" i="31"/>
  <c r="P42" i="31"/>
  <c r="E76" i="33"/>
  <c r="E48" i="33"/>
  <c r="E104" i="33"/>
  <c r="E78" i="31" s="1"/>
  <c r="E133" i="33"/>
  <c r="E106" i="31" s="1"/>
  <c r="E19" i="31"/>
  <c r="O78" i="31"/>
  <c r="H76" i="32"/>
  <c r="H133" i="32"/>
  <c r="S18" i="32"/>
  <c r="H47" i="32"/>
  <c r="H104" i="32"/>
  <c r="H77" i="31" s="1"/>
  <c r="S66" i="32"/>
  <c r="S123" i="32"/>
  <c r="S94" i="32"/>
  <c r="S37" i="32"/>
  <c r="AB8" i="32"/>
  <c r="L100" i="31"/>
  <c r="Y101" i="31"/>
  <c r="H19" i="32"/>
  <c r="M26" i="32"/>
  <c r="U37" i="31"/>
  <c r="M77" i="31"/>
  <c r="AB45" i="30"/>
  <c r="AC45" i="30" s="1"/>
  <c r="AB103" i="30"/>
  <c r="AB74" i="30"/>
  <c r="AC16" i="30"/>
  <c r="I73" i="31"/>
  <c r="P101" i="31"/>
  <c r="U100" i="31"/>
  <c r="X101" i="30"/>
  <c r="X72" i="30"/>
  <c r="X43" i="30"/>
  <c r="M67" i="32"/>
  <c r="M38" i="32"/>
  <c r="M124" i="32"/>
  <c r="M95" i="32"/>
  <c r="W85" i="31"/>
  <c r="N21" i="33"/>
  <c r="N21" i="32"/>
  <c r="N21" i="30"/>
  <c r="M26" i="33"/>
  <c r="Z42" i="31"/>
  <c r="F85" i="31"/>
  <c r="T106" i="31"/>
  <c r="M105" i="31"/>
  <c r="V78" i="31"/>
  <c r="M14" i="33"/>
  <c r="Q73" i="31"/>
  <c r="H53" i="30"/>
  <c r="H111" i="30"/>
  <c r="S24" i="30"/>
  <c r="H82" i="30"/>
  <c r="Z136" i="32"/>
  <c r="Z50" i="32"/>
  <c r="Z107" i="32"/>
  <c r="Z79" i="32"/>
  <c r="AB102" i="32"/>
  <c r="AB45" i="32"/>
  <c r="AC45" i="32" s="1"/>
  <c r="AC16" i="32"/>
  <c r="AD16" i="31" s="1"/>
  <c r="AB74" i="32"/>
  <c r="AB131" i="32"/>
  <c r="R110" i="33"/>
  <c r="R84" i="31" s="1"/>
  <c r="R139" i="33"/>
  <c r="R82" i="33"/>
  <c r="R54" i="33"/>
  <c r="R25" i="31"/>
  <c r="X128" i="33"/>
  <c r="X101" i="31" s="1"/>
  <c r="X71" i="33"/>
  <c r="X14" i="31"/>
  <c r="X99" i="33"/>
  <c r="X43" i="33"/>
  <c r="O73" i="31"/>
  <c r="H110" i="31"/>
  <c r="W113" i="31"/>
  <c r="N105" i="33"/>
  <c r="N79" i="31" s="1"/>
  <c r="N77" i="33"/>
  <c r="N20" i="31"/>
  <c r="N49" i="33"/>
  <c r="N48" i="31" s="1"/>
  <c r="R20" i="33"/>
  <c r="N134" i="33"/>
  <c r="N107" i="31" s="1"/>
  <c r="F100" i="31"/>
  <c r="W96" i="31"/>
  <c r="F72" i="32"/>
  <c r="F129" i="32"/>
  <c r="F43" i="32"/>
  <c r="F100" i="32"/>
  <c r="U106" i="31"/>
  <c r="L84" i="31"/>
  <c r="Z112" i="32"/>
  <c r="Z84" i="32"/>
  <c r="Z141" i="32"/>
  <c r="Z55" i="32"/>
  <c r="R83" i="32"/>
  <c r="R111" i="32"/>
  <c r="R54" i="32"/>
  <c r="R140" i="32"/>
  <c r="Z73" i="31"/>
  <c r="D21" i="30"/>
  <c r="D21" i="33"/>
  <c r="D21" i="32"/>
  <c r="M46" i="31"/>
  <c r="R100" i="32"/>
  <c r="R43" i="32"/>
  <c r="R42" i="31" s="1"/>
  <c r="R129" i="32"/>
  <c r="R72" i="32"/>
  <c r="AA26" i="33"/>
  <c r="M76" i="33"/>
  <c r="M104" i="33"/>
  <c r="M133" i="33"/>
  <c r="M19" i="31"/>
  <c r="M48" i="33"/>
  <c r="Z108" i="30"/>
  <c r="Z50" i="30"/>
  <c r="Z79" i="30"/>
  <c r="S70" i="31"/>
  <c r="S9" i="30"/>
  <c r="H38" i="30"/>
  <c r="H67" i="30"/>
  <c r="H96" i="30"/>
  <c r="X72" i="32"/>
  <c r="X129" i="32"/>
  <c r="X100" i="32"/>
  <c r="X43" i="32"/>
  <c r="O53" i="31"/>
  <c r="W106" i="30"/>
  <c r="W48" i="30"/>
  <c r="W77" i="30"/>
  <c r="O101" i="31"/>
  <c r="R39" i="31"/>
  <c r="AB130" i="33"/>
  <c r="AB103" i="31" s="1"/>
  <c r="AB45" i="33"/>
  <c r="AC16" i="33"/>
  <c r="AB73" i="33"/>
  <c r="AB16" i="31"/>
  <c r="AC16" i="31" s="1"/>
  <c r="AB101" i="33"/>
  <c r="AB93" i="32"/>
  <c r="AB65" i="32"/>
  <c r="AB122" i="32"/>
  <c r="AB36" i="32"/>
  <c r="N107" i="30"/>
  <c r="N49" i="30"/>
  <c r="R20" i="30"/>
  <c r="N78" i="30"/>
  <c r="W68" i="31"/>
  <c r="F72" i="30"/>
  <c r="F43" i="30"/>
  <c r="F101" i="30"/>
  <c r="U78" i="31"/>
  <c r="AA103" i="33"/>
  <c r="AA77" i="31" s="1"/>
  <c r="AA47" i="33"/>
  <c r="AA46" i="31" s="1"/>
  <c r="AA132" i="33"/>
  <c r="AA105" i="31" s="1"/>
  <c r="AA18" i="31"/>
  <c r="AA75" i="33"/>
  <c r="Z140" i="33"/>
  <c r="Z113" i="31" s="1"/>
  <c r="Z83" i="33"/>
  <c r="Z55" i="33"/>
  <c r="Z54" i="31" s="1"/>
  <c r="Z26" i="31"/>
  <c r="Z111" i="33"/>
  <c r="Z85" i="31" s="1"/>
  <c r="H98" i="33"/>
  <c r="H72" i="31" s="1"/>
  <c r="H127" i="33"/>
  <c r="H100" i="31" s="1"/>
  <c r="H70" i="33"/>
  <c r="H42" i="33"/>
  <c r="H41" i="31" s="1"/>
  <c r="S13" i="33"/>
  <c r="H13" i="31"/>
  <c r="T47" i="31"/>
  <c r="S98" i="30"/>
  <c r="S40" i="30"/>
  <c r="AB11" i="30"/>
  <c r="S69" i="30"/>
  <c r="D49" i="30"/>
  <c r="D78" i="30"/>
  <c r="D107" i="30"/>
  <c r="G20" i="33"/>
  <c r="G20" i="30"/>
  <c r="G20" i="32"/>
  <c r="I21" i="28"/>
  <c r="R73" i="31"/>
  <c r="M123" i="33"/>
  <c r="M66" i="33"/>
  <c r="M9" i="31"/>
  <c r="M38" i="33"/>
  <c r="M94" i="33"/>
  <c r="Z135" i="33"/>
  <c r="Z108" i="31" s="1"/>
  <c r="Z78" i="33"/>
  <c r="Z50" i="33"/>
  <c r="Z49" i="31" s="1"/>
  <c r="Z106" i="33"/>
  <c r="Z80" i="31" s="1"/>
  <c r="Z21" i="31"/>
  <c r="H19" i="30"/>
  <c r="S39" i="31"/>
  <c r="M83" i="30"/>
  <c r="M54" i="30"/>
  <c r="M112" i="30"/>
  <c r="L20" i="32"/>
  <c r="L20" i="33"/>
  <c r="L20" i="30"/>
  <c r="P21" i="28"/>
  <c r="O112" i="31"/>
  <c r="W20" i="32"/>
  <c r="W20" i="33"/>
  <c r="W20" i="30"/>
  <c r="AC21" i="28"/>
  <c r="S44" i="31"/>
  <c r="M98" i="33"/>
  <c r="M127" i="33"/>
  <c r="M70" i="33"/>
  <c r="M42" i="33"/>
  <c r="M13" i="31"/>
  <c r="AB12" i="30"/>
  <c r="S99" i="30"/>
  <c r="S70" i="30"/>
  <c r="S41" i="30"/>
  <c r="N106" i="32"/>
  <c r="N135" i="32"/>
  <c r="N49" i="32"/>
  <c r="R20" i="32"/>
  <c r="N78" i="32"/>
  <c r="W37" i="31"/>
  <c r="F43" i="33"/>
  <c r="F42" i="31" s="1"/>
  <c r="F128" i="33"/>
  <c r="F101" i="31" s="1"/>
  <c r="F99" i="33"/>
  <c r="F73" i="31" s="1"/>
  <c r="F71" i="33"/>
  <c r="F14" i="31"/>
  <c r="M26" i="30"/>
  <c r="R54" i="30"/>
  <c r="R83" i="30"/>
  <c r="R112" i="30"/>
  <c r="I85" i="31"/>
  <c r="E72" i="30"/>
  <c r="E43" i="30"/>
  <c r="E101" i="30"/>
  <c r="H14" i="30"/>
  <c r="H38" i="33"/>
  <c r="H123" i="33"/>
  <c r="H94" i="33"/>
  <c r="H68" i="31" s="1"/>
  <c r="H66" i="33"/>
  <c r="S9" i="33"/>
  <c r="H9" i="31"/>
  <c r="Z84" i="30"/>
  <c r="Z55" i="30"/>
  <c r="Z113" i="30"/>
  <c r="AA96" i="31"/>
  <c r="E72" i="31"/>
  <c r="D77" i="33"/>
  <c r="D105" i="33"/>
  <c r="D49" i="33"/>
  <c r="D20" i="31"/>
  <c r="D134" i="33"/>
  <c r="D107" i="31" s="1"/>
  <c r="G77" i="30"/>
  <c r="G48" i="30"/>
  <c r="G106" i="30"/>
  <c r="R101" i="31"/>
  <c r="M128" i="32"/>
  <c r="M71" i="32"/>
  <c r="M42" i="32"/>
  <c r="M99" i="32"/>
  <c r="I79" i="31"/>
  <c r="O84" i="30"/>
  <c r="O113" i="30"/>
  <c r="O55" i="30"/>
  <c r="R19" i="32"/>
  <c r="Y84" i="30"/>
  <c r="Y55" i="30"/>
  <c r="Y113" i="30"/>
  <c r="H110" i="32"/>
  <c r="H53" i="32"/>
  <c r="S24" i="32"/>
  <c r="H139" i="32"/>
  <c r="H82" i="32"/>
  <c r="Y78" i="31"/>
  <c r="L106" i="30"/>
  <c r="L77" i="30"/>
  <c r="L48" i="30"/>
  <c r="W104" i="33"/>
  <c r="W19" i="31"/>
  <c r="W133" i="33"/>
  <c r="W106" i="31" s="1"/>
  <c r="W76" i="33"/>
  <c r="W48" i="33"/>
  <c r="AB73" i="30"/>
  <c r="AB102" i="30"/>
  <c r="AB44" i="30"/>
  <c r="AC44" i="30" s="1"/>
  <c r="AC15" i="30"/>
  <c r="R70" i="31"/>
  <c r="J42" i="31"/>
  <c r="H51" i="31"/>
  <c r="N106" i="31"/>
  <c r="H71" i="32"/>
  <c r="H42" i="32"/>
  <c r="S13" i="32"/>
  <c r="H99" i="32"/>
  <c r="H128" i="32"/>
  <c r="AB12" i="32"/>
  <c r="S41" i="32"/>
  <c r="S127" i="32"/>
  <c r="S98" i="32"/>
  <c r="S70" i="32"/>
  <c r="U47" i="31"/>
  <c r="R46" i="31"/>
  <c r="M20" i="30"/>
  <c r="E129" i="32"/>
  <c r="E72" i="32"/>
  <c r="E100" i="32"/>
  <c r="E43" i="32"/>
  <c r="H14" i="32"/>
  <c r="AA52" i="31"/>
  <c r="AA9" i="31"/>
  <c r="K85" i="31"/>
  <c r="D135" i="32"/>
  <c r="D78" i="32"/>
  <c r="D106" i="32"/>
  <c r="D49" i="32"/>
  <c r="G48" i="32"/>
  <c r="G134" i="32"/>
  <c r="G105" i="32"/>
  <c r="G77" i="32"/>
  <c r="AB132" i="32"/>
  <c r="AB103" i="32"/>
  <c r="AC17" i="32"/>
  <c r="AB46" i="32"/>
  <c r="AC46" i="32" s="1"/>
  <c r="AB75" i="32"/>
  <c r="N141" i="32"/>
  <c r="N84" i="32"/>
  <c r="N112" i="32"/>
  <c r="N55" i="32"/>
  <c r="R26" i="32"/>
  <c r="J37" i="31"/>
  <c r="I107" i="31"/>
  <c r="O55" i="32"/>
  <c r="O84" i="32"/>
  <c r="O141" i="32"/>
  <c r="O112" i="32"/>
  <c r="Q42" i="31"/>
  <c r="Y111" i="33"/>
  <c r="Y85" i="31" s="1"/>
  <c r="Y140" i="33"/>
  <c r="Y113" i="31" s="1"/>
  <c r="Y83" i="33"/>
  <c r="Y55" i="33"/>
  <c r="Y54" i="31" s="1"/>
  <c r="Y26" i="31"/>
  <c r="AB68" i="33"/>
  <c r="AB96" i="33"/>
  <c r="AC11" i="33"/>
  <c r="AB11" i="31"/>
  <c r="AC11" i="31" s="1"/>
  <c r="AB125" i="33"/>
  <c r="AB40" i="33"/>
  <c r="Y106" i="31"/>
  <c r="L76" i="33"/>
  <c r="L133" i="33"/>
  <c r="L106" i="31" s="1"/>
  <c r="L104" i="33"/>
  <c r="L78" i="31" s="1"/>
  <c r="L48" i="33"/>
  <c r="L47" i="31" s="1"/>
  <c r="L19" i="31"/>
  <c r="W48" i="32"/>
  <c r="W77" i="32"/>
  <c r="W134" i="32"/>
  <c r="W105" i="32"/>
  <c r="R98" i="31"/>
  <c r="S103" i="31"/>
  <c r="J73" i="31"/>
  <c r="H82" i="31"/>
  <c r="R19" i="33"/>
  <c r="F41" i="31"/>
  <c r="R105" i="31"/>
  <c r="E99" i="33"/>
  <c r="E128" i="33"/>
  <c r="E43" i="33"/>
  <c r="E14" i="31"/>
  <c r="E71" i="33"/>
  <c r="H14" i="33"/>
  <c r="AA111" i="31"/>
  <c r="G37" i="31"/>
  <c r="P85" i="31"/>
  <c r="J21" i="33"/>
  <c r="J21" i="32"/>
  <c r="J21" i="30"/>
  <c r="J78" i="31"/>
  <c r="G104" i="33"/>
  <c r="G133" i="33"/>
  <c r="G76" i="33"/>
  <c r="G48" i="33"/>
  <c r="G47" i="31" s="1"/>
  <c r="G19" i="31"/>
  <c r="U21" i="32"/>
  <c r="U21" i="30"/>
  <c r="U21" i="33"/>
  <c r="U50" i="21"/>
  <c r="U51" i="21"/>
  <c r="F51" i="21"/>
  <c r="F50" i="21"/>
  <c r="C50" i="21"/>
  <c r="C51" i="21"/>
  <c r="G51" i="21"/>
  <c r="G50" i="21"/>
  <c r="L51" i="21"/>
  <c r="L50" i="21"/>
  <c r="U102" i="34" l="1"/>
  <c r="U54" i="34"/>
  <c r="U61" i="34"/>
  <c r="U77" i="34"/>
  <c r="U69" i="34"/>
  <c r="U86" i="34"/>
  <c r="U94" i="34"/>
  <c r="H134" i="33"/>
  <c r="H105" i="33"/>
  <c r="H49" i="33"/>
  <c r="H48" i="31" s="1"/>
  <c r="H77" i="33"/>
  <c r="H20" i="31"/>
  <c r="S20" i="33"/>
  <c r="H78" i="30"/>
  <c r="S20" i="30"/>
  <c r="H49" i="30"/>
  <c r="H107" i="30"/>
  <c r="H49" i="32"/>
  <c r="H135" i="32"/>
  <c r="S20" i="32"/>
  <c r="H106" i="32"/>
  <c r="H78" i="32"/>
  <c r="S128" i="32"/>
  <c r="S42" i="32"/>
  <c r="S99" i="32"/>
  <c r="AB13" i="32"/>
  <c r="S71" i="32"/>
  <c r="L106" i="32"/>
  <c r="L49" i="32"/>
  <c r="L78" i="32"/>
  <c r="L135" i="32"/>
  <c r="M141" i="32"/>
  <c r="M84" i="32"/>
  <c r="M55" i="32"/>
  <c r="M53" i="31" s="1"/>
  <c r="M112" i="32"/>
  <c r="G55" i="30"/>
  <c r="G113" i="30"/>
  <c r="G84" i="30"/>
  <c r="H26" i="30"/>
  <c r="H128" i="33"/>
  <c r="H71" i="33"/>
  <c r="H99" i="33"/>
  <c r="H43" i="33"/>
  <c r="H14" i="31"/>
  <c r="S14" i="33"/>
  <c r="X107" i="30"/>
  <c r="X49" i="30"/>
  <c r="X78" i="30"/>
  <c r="O106" i="33"/>
  <c r="O78" i="33"/>
  <c r="O50" i="33"/>
  <c r="O49" i="31" s="1"/>
  <c r="O21" i="31"/>
  <c r="O135" i="33"/>
  <c r="O108" i="31" s="1"/>
  <c r="AB103" i="33"/>
  <c r="AC18" i="33"/>
  <c r="AB132" i="33"/>
  <c r="AB47" i="33"/>
  <c r="AB18" i="31"/>
  <c r="AC18" i="31" s="1"/>
  <c r="AB75" i="33"/>
  <c r="S133" i="33"/>
  <c r="S76" i="33"/>
  <c r="AB19" i="33"/>
  <c r="S104" i="33"/>
  <c r="S48" i="33"/>
  <c r="S19" i="31"/>
  <c r="J113" i="31"/>
  <c r="M113" i="30"/>
  <c r="M84" i="30"/>
  <c r="M55" i="30"/>
  <c r="G106" i="32"/>
  <c r="G49" i="32"/>
  <c r="G135" i="32"/>
  <c r="G78" i="32"/>
  <c r="R53" i="31"/>
  <c r="G112" i="32"/>
  <c r="G55" i="32"/>
  <c r="G53" i="31" s="1"/>
  <c r="G141" i="32"/>
  <c r="G84" i="32"/>
  <c r="H26" i="32"/>
  <c r="K50" i="33"/>
  <c r="K135" i="33"/>
  <c r="K106" i="33"/>
  <c r="K21" i="31"/>
  <c r="K78" i="33"/>
  <c r="H78" i="31"/>
  <c r="G105" i="33"/>
  <c r="G79" i="31" s="1"/>
  <c r="G134" i="33"/>
  <c r="G49" i="33"/>
  <c r="G48" i="31" s="1"/>
  <c r="G77" i="33"/>
  <c r="G20" i="31"/>
  <c r="AB104" i="30"/>
  <c r="AC17" i="30"/>
  <c r="AB46" i="30"/>
  <c r="AC46" i="30" s="1"/>
  <c r="AB75" i="30"/>
  <c r="G106" i="31"/>
  <c r="Y135" i="33"/>
  <c r="Y108" i="31" s="1"/>
  <c r="Y21" i="31"/>
  <c r="Y106" i="33"/>
  <c r="Y78" i="33"/>
  <c r="Y50" i="33"/>
  <c r="Y49" i="31" s="1"/>
  <c r="AC51" i="33"/>
  <c r="AB50" i="31"/>
  <c r="AC50" i="31" s="1"/>
  <c r="W21" i="30"/>
  <c r="W21" i="32"/>
  <c r="W21" i="33"/>
  <c r="AA140" i="33"/>
  <c r="AA113" i="31" s="1"/>
  <c r="AA26" i="31"/>
  <c r="AA83" i="33"/>
  <c r="AA55" i="33"/>
  <c r="AA54" i="31" s="1"/>
  <c r="AA111" i="33"/>
  <c r="AA85" i="31" s="1"/>
  <c r="H129" i="32"/>
  <c r="H72" i="32"/>
  <c r="S14" i="32"/>
  <c r="H43" i="32"/>
  <c r="H100" i="32"/>
  <c r="S53" i="30"/>
  <c r="S82" i="30"/>
  <c r="S111" i="30"/>
  <c r="AB24" i="30"/>
  <c r="X105" i="33"/>
  <c r="X79" i="31" s="1"/>
  <c r="X49" i="33"/>
  <c r="X48" i="31" s="1"/>
  <c r="X77" i="33"/>
  <c r="X134" i="33"/>
  <c r="X107" i="31" s="1"/>
  <c r="X20" i="31"/>
  <c r="E78" i="30"/>
  <c r="E107" i="30"/>
  <c r="E49" i="30"/>
  <c r="U106" i="33"/>
  <c r="U80" i="31" s="1"/>
  <c r="U50" i="33"/>
  <c r="U49" i="31" s="1"/>
  <c r="U78" i="33"/>
  <c r="U21" i="31"/>
  <c r="U135" i="33"/>
  <c r="AD17" i="31"/>
  <c r="AB70" i="30"/>
  <c r="AB41" i="30"/>
  <c r="AC41" i="30" s="1"/>
  <c r="AC12" i="30"/>
  <c r="AB99" i="30"/>
  <c r="G140" i="33"/>
  <c r="G111" i="33"/>
  <c r="G85" i="31" s="1"/>
  <c r="G83" i="33"/>
  <c r="G26" i="31"/>
  <c r="G55" i="33"/>
  <c r="G54" i="31" s="1"/>
  <c r="H26" i="33"/>
  <c r="AA71" i="33"/>
  <c r="AA99" i="33"/>
  <c r="AA73" i="31" s="1"/>
  <c r="AA43" i="33"/>
  <c r="AA42" i="31" s="1"/>
  <c r="AA14" i="31"/>
  <c r="AA128" i="33"/>
  <c r="AA101" i="31" s="1"/>
  <c r="U136" i="32"/>
  <c r="U50" i="32"/>
  <c r="U79" i="32"/>
  <c r="U107" i="32"/>
  <c r="M41" i="31"/>
  <c r="G78" i="30"/>
  <c r="G107" i="30"/>
  <c r="G49" i="30"/>
  <c r="H111" i="32"/>
  <c r="H54" i="32"/>
  <c r="H140" i="32"/>
  <c r="H83" i="32"/>
  <c r="S25" i="32"/>
  <c r="K136" i="32"/>
  <c r="K107" i="32"/>
  <c r="K50" i="32"/>
  <c r="K79" i="32"/>
  <c r="I80" i="31"/>
  <c r="R107" i="30"/>
  <c r="R49" i="30"/>
  <c r="R78" i="30"/>
  <c r="R112" i="31"/>
  <c r="AB123" i="32"/>
  <c r="AB37" i="32"/>
  <c r="AB66" i="32"/>
  <c r="AC8" i="32"/>
  <c r="AD8" i="31" s="1"/>
  <c r="AB94" i="32"/>
  <c r="M134" i="32"/>
  <c r="M106" i="31" s="1"/>
  <c r="M105" i="32"/>
  <c r="M78" i="31" s="1"/>
  <c r="M77" i="32"/>
  <c r="M48" i="32"/>
  <c r="M47" i="31" s="1"/>
  <c r="S95" i="32"/>
  <c r="AB9" i="32"/>
  <c r="S124" i="32"/>
  <c r="S67" i="32"/>
  <c r="S38" i="32"/>
  <c r="M49" i="30"/>
  <c r="M107" i="30"/>
  <c r="M78" i="30"/>
  <c r="H77" i="30"/>
  <c r="S19" i="30"/>
  <c r="H48" i="30"/>
  <c r="H106" i="30"/>
  <c r="AB137" i="33"/>
  <c r="AB110" i="31" s="1"/>
  <c r="AC23" i="33"/>
  <c r="AB108" i="33"/>
  <c r="AB82" i="31" s="1"/>
  <c r="AB23" i="31"/>
  <c r="AC23" i="31" s="1"/>
  <c r="AB52" i="33"/>
  <c r="AB80" i="33"/>
  <c r="M20" i="32"/>
  <c r="AA100" i="32"/>
  <c r="AA72" i="32"/>
  <c r="AA129" i="32"/>
  <c r="AA43" i="32"/>
  <c r="AB109" i="31"/>
  <c r="S53" i="33"/>
  <c r="S52" i="31" s="1"/>
  <c r="S109" i="33"/>
  <c r="S83" i="31" s="1"/>
  <c r="S138" i="33"/>
  <c r="S111" i="31" s="1"/>
  <c r="S24" i="31"/>
  <c r="AB24" i="33"/>
  <c r="S81" i="33"/>
  <c r="P21" i="33"/>
  <c r="P21" i="30"/>
  <c r="P21" i="32"/>
  <c r="AC23" i="30"/>
  <c r="AB110" i="30"/>
  <c r="AB81" i="30"/>
  <c r="AB52" i="30"/>
  <c r="AC52" i="30" s="1"/>
  <c r="AB98" i="31"/>
  <c r="H37" i="31"/>
  <c r="AB81" i="32"/>
  <c r="AB109" i="32"/>
  <c r="AB52" i="32"/>
  <c r="AC52" i="32" s="1"/>
  <c r="AC23" i="32"/>
  <c r="AB138" i="32"/>
  <c r="J108" i="30"/>
  <c r="J50" i="30"/>
  <c r="J79" i="30"/>
  <c r="R84" i="32"/>
  <c r="R141" i="32"/>
  <c r="R112" i="32"/>
  <c r="R55" i="32"/>
  <c r="R78" i="32"/>
  <c r="R135" i="32"/>
  <c r="R49" i="32"/>
  <c r="R106" i="32"/>
  <c r="W77" i="33"/>
  <c r="W134" i="33"/>
  <c r="W105" i="33"/>
  <c r="W79" i="31" s="1"/>
  <c r="W49" i="33"/>
  <c r="W48" i="31" s="1"/>
  <c r="W20" i="31"/>
  <c r="AB69" i="30"/>
  <c r="AC11" i="30"/>
  <c r="AB98" i="30"/>
  <c r="AB40" i="30"/>
  <c r="AC40" i="30" s="1"/>
  <c r="AA20" i="33"/>
  <c r="M112" i="31"/>
  <c r="AB75" i="31"/>
  <c r="M140" i="33"/>
  <c r="M111" i="33"/>
  <c r="M83" i="33"/>
  <c r="M26" i="31"/>
  <c r="M55" i="33"/>
  <c r="M54" i="31" s="1"/>
  <c r="AA134" i="32"/>
  <c r="AA106" i="31" s="1"/>
  <c r="AA105" i="32"/>
  <c r="AA77" i="32"/>
  <c r="AA48" i="32"/>
  <c r="AA47" i="31" s="1"/>
  <c r="AA100" i="31"/>
  <c r="AB8" i="31"/>
  <c r="AC8" i="31" s="1"/>
  <c r="AB93" i="33"/>
  <c r="AB67" i="31" s="1"/>
  <c r="AB65" i="33"/>
  <c r="AB37" i="33"/>
  <c r="AC8" i="33"/>
  <c r="AB122" i="33"/>
  <c r="D48" i="31"/>
  <c r="M37" i="31"/>
  <c r="X42" i="31"/>
  <c r="N50" i="30"/>
  <c r="N108" i="30"/>
  <c r="N79" i="30"/>
  <c r="AB127" i="32"/>
  <c r="AB98" i="32"/>
  <c r="AB41" i="32"/>
  <c r="AC41" i="32" s="1"/>
  <c r="AB70" i="32"/>
  <c r="AC12" i="32"/>
  <c r="AD12" i="31" s="1"/>
  <c r="D79" i="31"/>
  <c r="L21" i="33"/>
  <c r="L21" i="30"/>
  <c r="L21" i="32"/>
  <c r="R21" i="32"/>
  <c r="N79" i="32"/>
  <c r="N136" i="32"/>
  <c r="N107" i="32"/>
  <c r="N50" i="32"/>
  <c r="X78" i="31"/>
  <c r="AB36" i="33"/>
  <c r="AB35" i="31" s="1"/>
  <c r="AC35" i="31" s="1"/>
  <c r="AB92" i="33"/>
  <c r="AB66" i="31" s="1"/>
  <c r="AB121" i="33"/>
  <c r="AB94" i="31" s="1"/>
  <c r="AB64" i="33"/>
  <c r="AB7" i="31"/>
  <c r="R83" i="33"/>
  <c r="R140" i="33"/>
  <c r="R113" i="31" s="1"/>
  <c r="R26" i="31"/>
  <c r="R111" i="33"/>
  <c r="R85" i="31" s="1"/>
  <c r="R55" i="33"/>
  <c r="R54" i="31" s="1"/>
  <c r="Y48" i="31"/>
  <c r="R106" i="30"/>
  <c r="R48" i="30"/>
  <c r="R77" i="30"/>
  <c r="F79" i="30"/>
  <c r="F108" i="30"/>
  <c r="F50" i="30"/>
  <c r="L49" i="30"/>
  <c r="L78" i="30"/>
  <c r="L107" i="30"/>
  <c r="S67" i="30"/>
  <c r="S38" i="30"/>
  <c r="S96" i="30"/>
  <c r="AB9" i="30"/>
  <c r="N78" i="33"/>
  <c r="N106" i="33"/>
  <c r="N50" i="33"/>
  <c r="N21" i="31"/>
  <c r="N135" i="33"/>
  <c r="N108" i="31" s="1"/>
  <c r="AB66" i="30"/>
  <c r="AB37" i="30"/>
  <c r="AC37" i="30" s="1"/>
  <c r="AC8" i="30"/>
  <c r="AB95" i="30"/>
  <c r="X21" i="30"/>
  <c r="X21" i="33"/>
  <c r="X21" i="32"/>
  <c r="G42" i="31"/>
  <c r="V106" i="33"/>
  <c r="V80" i="31" s="1"/>
  <c r="V135" i="33"/>
  <c r="V78" i="33"/>
  <c r="V50" i="33"/>
  <c r="V21" i="31"/>
  <c r="O113" i="31"/>
  <c r="Y79" i="31"/>
  <c r="AA41" i="31"/>
  <c r="S36" i="31"/>
  <c r="K48" i="31"/>
  <c r="S25" i="30"/>
  <c r="H112" i="30"/>
  <c r="H54" i="30"/>
  <c r="H83" i="30"/>
  <c r="F106" i="33"/>
  <c r="F135" i="33"/>
  <c r="F108" i="31" s="1"/>
  <c r="F50" i="33"/>
  <c r="F49" i="31" s="1"/>
  <c r="F21" i="31"/>
  <c r="F78" i="33"/>
  <c r="D135" i="33"/>
  <c r="D106" i="33"/>
  <c r="D78" i="33"/>
  <c r="D21" i="31"/>
  <c r="D50" i="33"/>
  <c r="O79" i="32"/>
  <c r="O136" i="32"/>
  <c r="O107" i="32"/>
  <c r="O50" i="32"/>
  <c r="AA78" i="30"/>
  <c r="AA107" i="30"/>
  <c r="AA49" i="30"/>
  <c r="G21" i="33"/>
  <c r="G21" i="32"/>
  <c r="G21" i="30"/>
  <c r="D50" i="30"/>
  <c r="D79" i="30"/>
  <c r="D108" i="30"/>
  <c r="H134" i="32"/>
  <c r="S19" i="32"/>
  <c r="H48" i="32"/>
  <c r="H47" i="31" s="1"/>
  <c r="H77" i="32"/>
  <c r="H105" i="32"/>
  <c r="K108" i="30"/>
  <c r="K79" i="30"/>
  <c r="K50" i="30"/>
  <c r="E77" i="33"/>
  <c r="E105" i="33"/>
  <c r="E134" i="33"/>
  <c r="E49" i="33"/>
  <c r="E20" i="31"/>
  <c r="U79" i="30"/>
  <c r="U50" i="30"/>
  <c r="U108" i="30"/>
  <c r="E47" i="31"/>
  <c r="E135" i="32"/>
  <c r="E106" i="32"/>
  <c r="E49" i="32"/>
  <c r="E78" i="32"/>
  <c r="E42" i="31"/>
  <c r="R134" i="33"/>
  <c r="R107" i="31" s="1"/>
  <c r="R105" i="33"/>
  <c r="R79" i="31" s="1"/>
  <c r="R49" i="33"/>
  <c r="R48" i="31" s="1"/>
  <c r="R77" i="33"/>
  <c r="R20" i="31"/>
  <c r="M99" i="33"/>
  <c r="M73" i="31" s="1"/>
  <c r="M128" i="33"/>
  <c r="M101" i="31" s="1"/>
  <c r="M71" i="33"/>
  <c r="M14" i="31"/>
  <c r="M43" i="33"/>
  <c r="M42" i="31" s="1"/>
  <c r="T50" i="33"/>
  <c r="T78" i="33"/>
  <c r="T21" i="31"/>
  <c r="T135" i="33"/>
  <c r="T108" i="31" s="1"/>
  <c r="T106" i="33"/>
  <c r="M21" i="32"/>
  <c r="E101" i="31"/>
  <c r="S123" i="33"/>
  <c r="S96" i="31" s="1"/>
  <c r="S38" i="33"/>
  <c r="S66" i="33"/>
  <c r="S94" i="33"/>
  <c r="S68" i="31" s="1"/>
  <c r="S9" i="31"/>
  <c r="AB9" i="33"/>
  <c r="M100" i="31"/>
  <c r="T79" i="30"/>
  <c r="T108" i="30"/>
  <c r="T50" i="30"/>
  <c r="M21" i="33"/>
  <c r="AB18" i="30"/>
  <c r="S105" i="30"/>
  <c r="S76" i="30"/>
  <c r="S47" i="30"/>
  <c r="E73" i="31"/>
  <c r="S139" i="32"/>
  <c r="AB24" i="32"/>
  <c r="S110" i="32"/>
  <c r="S82" i="32"/>
  <c r="S53" i="32"/>
  <c r="M72" i="31"/>
  <c r="F48" i="31"/>
  <c r="T136" i="32"/>
  <c r="T79" i="32"/>
  <c r="T107" i="32"/>
  <c r="T50" i="32"/>
  <c r="Y107" i="32"/>
  <c r="Y50" i="32"/>
  <c r="Y136" i="32"/>
  <c r="Y79" i="32"/>
  <c r="M84" i="31"/>
  <c r="H111" i="31"/>
  <c r="G78" i="31"/>
  <c r="AB39" i="31"/>
  <c r="AC39" i="31" s="1"/>
  <c r="AC40" i="33"/>
  <c r="H96" i="31"/>
  <c r="AC12" i="33"/>
  <c r="AB69" i="33"/>
  <c r="AB126" i="33"/>
  <c r="AB99" i="31" s="1"/>
  <c r="AB12" i="31"/>
  <c r="AC12" i="31" s="1"/>
  <c r="AB41" i="33"/>
  <c r="AB97" i="33"/>
  <c r="AB71" i="31" s="1"/>
  <c r="AA55" i="32"/>
  <c r="AA53" i="31" s="1"/>
  <c r="AA112" i="32"/>
  <c r="AA84" i="32"/>
  <c r="AA141" i="32"/>
  <c r="AB94" i="30"/>
  <c r="AB36" i="30"/>
  <c r="AC36" i="30" s="1"/>
  <c r="AB65" i="30"/>
  <c r="Y108" i="30"/>
  <c r="Y50" i="30"/>
  <c r="Y79" i="30"/>
  <c r="R133" i="33"/>
  <c r="R106" i="31" s="1"/>
  <c r="R76" i="33"/>
  <c r="R19" i="31"/>
  <c r="R104" i="33"/>
  <c r="R78" i="31" s="1"/>
  <c r="R48" i="33"/>
  <c r="R47" i="31" s="1"/>
  <c r="W107" i="30"/>
  <c r="W49" i="30"/>
  <c r="W78" i="30"/>
  <c r="AA43" i="30"/>
  <c r="AA101" i="30"/>
  <c r="AA72" i="30"/>
  <c r="AB81" i="31"/>
  <c r="P78" i="30"/>
  <c r="P107" i="30"/>
  <c r="P49" i="30"/>
  <c r="H101" i="30"/>
  <c r="H43" i="30"/>
  <c r="S14" i="30"/>
  <c r="H72" i="30"/>
  <c r="P106" i="32"/>
  <c r="P49" i="32"/>
  <c r="P78" i="32"/>
  <c r="P135" i="32"/>
  <c r="AA113" i="30"/>
  <c r="AA55" i="30"/>
  <c r="AA84" i="30"/>
  <c r="J136" i="32"/>
  <c r="J107" i="32"/>
  <c r="J50" i="32"/>
  <c r="J79" i="32"/>
  <c r="W47" i="31"/>
  <c r="W106" i="32"/>
  <c r="W49" i="32"/>
  <c r="W78" i="32"/>
  <c r="W135" i="32"/>
  <c r="M68" i="31"/>
  <c r="S133" i="32"/>
  <c r="S105" i="31" s="1"/>
  <c r="S76" i="32"/>
  <c r="S104" i="32"/>
  <c r="S77" i="31" s="1"/>
  <c r="AB18" i="32"/>
  <c r="S47" i="32"/>
  <c r="S46" i="31" s="1"/>
  <c r="Y107" i="31"/>
  <c r="P77" i="33"/>
  <c r="P105" i="33"/>
  <c r="P134" i="33"/>
  <c r="P20" i="31"/>
  <c r="P49" i="33"/>
  <c r="AA78" i="31"/>
  <c r="J50" i="33"/>
  <c r="J49" i="31" s="1"/>
  <c r="J135" i="33"/>
  <c r="J108" i="31" s="1"/>
  <c r="J106" i="33"/>
  <c r="J80" i="31" s="1"/>
  <c r="J21" i="31"/>
  <c r="J78" i="33"/>
  <c r="AB70" i="31"/>
  <c r="R77" i="32"/>
  <c r="R134" i="32"/>
  <c r="R48" i="32"/>
  <c r="R105" i="32"/>
  <c r="X47" i="31"/>
  <c r="G73" i="31"/>
  <c r="AA20" i="32"/>
  <c r="AA72" i="31"/>
  <c r="AB13" i="30"/>
  <c r="S42" i="30"/>
  <c r="S71" i="30"/>
  <c r="S100" i="30"/>
  <c r="R55" i="30"/>
  <c r="R84" i="30"/>
  <c r="R113" i="30"/>
  <c r="F107" i="32"/>
  <c r="F50" i="32"/>
  <c r="F136" i="32"/>
  <c r="F79" i="32"/>
  <c r="AA19" i="31"/>
  <c r="X73" i="31"/>
  <c r="V113" i="31"/>
  <c r="V79" i="32"/>
  <c r="V107" i="32"/>
  <c r="V136" i="32"/>
  <c r="V50" i="32"/>
  <c r="W78" i="31"/>
  <c r="L77" i="33"/>
  <c r="L134" i="33"/>
  <c r="L107" i="31" s="1"/>
  <c r="L49" i="33"/>
  <c r="L48" i="31" s="1"/>
  <c r="L20" i="31"/>
  <c r="L105" i="33"/>
  <c r="M20" i="33"/>
  <c r="M96" i="31"/>
  <c r="S98" i="33"/>
  <c r="S72" i="31" s="1"/>
  <c r="S127" i="33"/>
  <c r="S13" i="31"/>
  <c r="S70" i="33"/>
  <c r="S42" i="33"/>
  <c r="S41" i="31" s="1"/>
  <c r="AB13" i="33"/>
  <c r="AC45" i="33"/>
  <c r="AB44" i="31"/>
  <c r="AC44" i="31" s="1"/>
  <c r="D50" i="32"/>
  <c r="D107" i="32"/>
  <c r="D136" i="32"/>
  <c r="D79" i="32"/>
  <c r="O48" i="31"/>
  <c r="X106" i="32"/>
  <c r="X49" i="32"/>
  <c r="X78" i="32"/>
  <c r="X135" i="32"/>
  <c r="G101" i="31"/>
  <c r="V48" i="31"/>
  <c r="O50" i="30"/>
  <c r="O108" i="30"/>
  <c r="O79" i="30"/>
  <c r="V79" i="30"/>
  <c r="V50" i="30"/>
  <c r="V108" i="30"/>
  <c r="H139" i="33"/>
  <c r="H112" i="31" s="1"/>
  <c r="S25" i="33"/>
  <c r="H54" i="33"/>
  <c r="H110" i="33"/>
  <c r="H25" i="31"/>
  <c r="H82" i="33"/>
  <c r="S95" i="31"/>
  <c r="K79" i="31"/>
  <c r="AB131" i="33"/>
  <c r="AB104" i="31" s="1"/>
  <c r="AB102" i="33"/>
  <c r="AB76" i="31" s="1"/>
  <c r="AB74" i="33"/>
  <c r="AC17" i="33"/>
  <c r="AB46" i="33"/>
  <c r="AB17" i="31"/>
  <c r="AC17" i="31" s="1"/>
  <c r="E21" i="33"/>
  <c r="E21" i="30"/>
  <c r="E21" i="32"/>
  <c r="H106" i="31"/>
  <c r="L85" i="31"/>
  <c r="P50" i="30" l="1"/>
  <c r="P108" i="30"/>
  <c r="P79" i="30"/>
  <c r="H55" i="30"/>
  <c r="H84" i="30"/>
  <c r="H113" i="30"/>
  <c r="S26" i="30"/>
  <c r="S139" i="33"/>
  <c r="S82" i="33"/>
  <c r="AB25" i="33"/>
  <c r="S54" i="33"/>
  <c r="S110" i="33"/>
  <c r="S84" i="31" s="1"/>
  <c r="S25" i="31"/>
  <c r="P50" i="33"/>
  <c r="P49" i="31" s="1"/>
  <c r="P106" i="33"/>
  <c r="P80" i="31" s="1"/>
  <c r="P78" i="33"/>
  <c r="P21" i="31"/>
  <c r="P135" i="33"/>
  <c r="P108" i="31" s="1"/>
  <c r="U108" i="31"/>
  <c r="E107" i="32"/>
  <c r="E136" i="32"/>
  <c r="E50" i="32"/>
  <c r="E79" i="32"/>
  <c r="AB40" i="31"/>
  <c r="AC40" i="31" s="1"/>
  <c r="AC41" i="33"/>
  <c r="AB105" i="30"/>
  <c r="AB47" i="30"/>
  <c r="AC47" i="30" s="1"/>
  <c r="AB76" i="30"/>
  <c r="AC18" i="30"/>
  <c r="M136" i="32"/>
  <c r="M79" i="32"/>
  <c r="M50" i="32"/>
  <c r="M107" i="32"/>
  <c r="F80" i="31"/>
  <c r="X107" i="32"/>
  <c r="X136" i="32"/>
  <c r="X50" i="32"/>
  <c r="X79" i="32"/>
  <c r="E50" i="30"/>
  <c r="E79" i="30"/>
  <c r="E108" i="30"/>
  <c r="H21" i="32"/>
  <c r="T80" i="31"/>
  <c r="X135" i="33"/>
  <c r="X108" i="31" s="1"/>
  <c r="X21" i="31"/>
  <c r="X106" i="33"/>
  <c r="X80" i="31" s="1"/>
  <c r="X78" i="33"/>
  <c r="X50" i="33"/>
  <c r="X49" i="31" s="1"/>
  <c r="AB138" i="33"/>
  <c r="AB109" i="33"/>
  <c r="AB81" i="33"/>
  <c r="AB53" i="33"/>
  <c r="AC24" i="33"/>
  <c r="AB24" i="31"/>
  <c r="AC24" i="31" s="1"/>
  <c r="S54" i="32"/>
  <c r="S83" i="32"/>
  <c r="AB25" i="32"/>
  <c r="S111" i="32"/>
  <c r="S140" i="32"/>
  <c r="Y80" i="31"/>
  <c r="K80" i="31"/>
  <c r="S135" i="32"/>
  <c r="AB20" i="32"/>
  <c r="S78" i="32"/>
  <c r="S49" i="32"/>
  <c r="S106" i="32"/>
  <c r="E106" i="33"/>
  <c r="E135" i="33"/>
  <c r="E21" i="31"/>
  <c r="E78" i="33"/>
  <c r="E50" i="33"/>
  <c r="E49" i="31" s="1"/>
  <c r="AA21" i="32"/>
  <c r="M78" i="33"/>
  <c r="M135" i="33"/>
  <c r="M106" i="33"/>
  <c r="M80" i="31" s="1"/>
  <c r="M21" i="31"/>
  <c r="M50" i="33"/>
  <c r="X108" i="30"/>
  <c r="X79" i="30"/>
  <c r="X50" i="30"/>
  <c r="S43" i="32"/>
  <c r="S100" i="32"/>
  <c r="AB14" i="32"/>
  <c r="S129" i="32"/>
  <c r="S72" i="32"/>
  <c r="K108" i="31"/>
  <c r="O80" i="31"/>
  <c r="S101" i="30"/>
  <c r="S72" i="30"/>
  <c r="AB14" i="30"/>
  <c r="S43" i="30"/>
  <c r="AD23" i="31"/>
  <c r="K49" i="31"/>
  <c r="S47" i="31"/>
  <c r="AC46" i="33"/>
  <c r="AB45" i="31"/>
  <c r="AC45" i="31" s="1"/>
  <c r="AA21" i="30"/>
  <c r="S83" i="30"/>
  <c r="AB25" i="30"/>
  <c r="S112" i="30"/>
  <c r="S54" i="30"/>
  <c r="R21" i="30"/>
  <c r="S48" i="30"/>
  <c r="S106" i="30"/>
  <c r="S77" i="30"/>
  <c r="AB19" i="30"/>
  <c r="H111" i="33"/>
  <c r="H85" i="31" s="1"/>
  <c r="H140" i="33"/>
  <c r="H113" i="31" s="1"/>
  <c r="H83" i="33"/>
  <c r="H55" i="33"/>
  <c r="H54" i="31" s="1"/>
  <c r="H26" i="31"/>
  <c r="S26" i="33"/>
  <c r="H112" i="32"/>
  <c r="H55" i="32"/>
  <c r="H141" i="32"/>
  <c r="H84" i="32"/>
  <c r="S26" i="32"/>
  <c r="S78" i="31"/>
  <c r="AB70" i="33"/>
  <c r="AB98" i="33"/>
  <c r="AB72" i="31" s="1"/>
  <c r="AB42" i="33"/>
  <c r="AB127" i="33"/>
  <c r="AB100" i="31" s="1"/>
  <c r="AC13" i="33"/>
  <c r="AB13" i="31"/>
  <c r="AC13" i="31" s="1"/>
  <c r="AB42" i="30"/>
  <c r="AC42" i="30" s="1"/>
  <c r="AB71" i="30"/>
  <c r="AC13" i="30"/>
  <c r="AB100" i="30"/>
  <c r="P48" i="31"/>
  <c r="T49" i="31"/>
  <c r="S134" i="32"/>
  <c r="S106" i="31" s="1"/>
  <c r="S105" i="32"/>
  <c r="S77" i="32"/>
  <c r="S48" i="32"/>
  <c r="AB19" i="32"/>
  <c r="D49" i="31"/>
  <c r="W107" i="31"/>
  <c r="AB76" i="33"/>
  <c r="AC19" i="33"/>
  <c r="AB19" i="31"/>
  <c r="AC19" i="31" s="1"/>
  <c r="AB48" i="33"/>
  <c r="AB104" i="33"/>
  <c r="AB133" i="33"/>
  <c r="AA21" i="33"/>
  <c r="S71" i="33"/>
  <c r="AB14" i="33"/>
  <c r="S99" i="33"/>
  <c r="S73" i="31" s="1"/>
  <c r="S14" i="31"/>
  <c r="S128" i="33"/>
  <c r="S101" i="31" s="1"/>
  <c r="S43" i="33"/>
  <c r="S42" i="31" s="1"/>
  <c r="S107" i="30"/>
  <c r="S49" i="30"/>
  <c r="AB20" i="30"/>
  <c r="S78" i="30"/>
  <c r="AA135" i="32"/>
  <c r="AA78" i="32"/>
  <c r="AA106" i="32"/>
  <c r="AA49" i="32"/>
  <c r="P107" i="31"/>
  <c r="H21" i="33"/>
  <c r="P79" i="31"/>
  <c r="H21" i="30"/>
  <c r="H42" i="31"/>
  <c r="S105" i="33"/>
  <c r="S79" i="31" s="1"/>
  <c r="S49" i="33"/>
  <c r="S48" i="31" s="1"/>
  <c r="AB20" i="33"/>
  <c r="S134" i="33"/>
  <c r="S20" i="31"/>
  <c r="S77" i="33"/>
  <c r="S100" i="31"/>
  <c r="AB94" i="33"/>
  <c r="AB68" i="31" s="1"/>
  <c r="AB9" i="31"/>
  <c r="AC9" i="31" s="1"/>
  <c r="AB123" i="33"/>
  <c r="AB96" i="31" s="1"/>
  <c r="AC9" i="33"/>
  <c r="AB66" i="33"/>
  <c r="AB38" i="33"/>
  <c r="D80" i="31"/>
  <c r="R21" i="33"/>
  <c r="M85" i="31"/>
  <c r="G113" i="31"/>
  <c r="H73" i="31"/>
  <c r="AB53" i="32"/>
  <c r="AC53" i="32" s="1"/>
  <c r="AC24" i="32"/>
  <c r="AD24" i="31" s="1"/>
  <c r="AB139" i="32"/>
  <c r="AB110" i="32"/>
  <c r="AB82" i="32"/>
  <c r="D108" i="31"/>
  <c r="N49" i="31"/>
  <c r="R107" i="32"/>
  <c r="R50" i="32"/>
  <c r="R79" i="32"/>
  <c r="R136" i="32"/>
  <c r="M113" i="31"/>
  <c r="W135" i="33"/>
  <c r="W78" i="33"/>
  <c r="W21" i="31"/>
  <c r="W50" i="33"/>
  <c r="W106" i="33"/>
  <c r="AB46" i="31"/>
  <c r="AC46" i="31" s="1"/>
  <c r="AC47" i="33"/>
  <c r="E48" i="31"/>
  <c r="G79" i="30"/>
  <c r="G108" i="30"/>
  <c r="G50" i="30"/>
  <c r="V49" i="31"/>
  <c r="N80" i="31"/>
  <c r="L136" i="32"/>
  <c r="L107" i="32"/>
  <c r="L50" i="32"/>
  <c r="L79" i="32"/>
  <c r="AB95" i="31"/>
  <c r="M49" i="32"/>
  <c r="M78" i="32"/>
  <c r="M135" i="32"/>
  <c r="M106" i="32"/>
  <c r="W136" i="32"/>
  <c r="W107" i="32"/>
  <c r="W79" i="32"/>
  <c r="W50" i="32"/>
  <c r="AB105" i="31"/>
  <c r="H101" i="31"/>
  <c r="AB71" i="32"/>
  <c r="AB42" i="32"/>
  <c r="AC42" i="32" s="1"/>
  <c r="AC13" i="32"/>
  <c r="AB128" i="32"/>
  <c r="AB99" i="32"/>
  <c r="M77" i="33"/>
  <c r="M49" i="33"/>
  <c r="M48" i="31" s="1"/>
  <c r="M20" i="31"/>
  <c r="M105" i="33"/>
  <c r="M134" i="33"/>
  <c r="M107" i="31" s="1"/>
  <c r="E107" i="31"/>
  <c r="G50" i="32"/>
  <c r="G136" i="32"/>
  <c r="G107" i="32"/>
  <c r="G79" i="32"/>
  <c r="L108" i="30"/>
  <c r="L79" i="30"/>
  <c r="L50" i="30"/>
  <c r="M21" i="30"/>
  <c r="AB67" i="32"/>
  <c r="AB38" i="32"/>
  <c r="AC38" i="32" s="1"/>
  <c r="AC9" i="32"/>
  <c r="AB124" i="32"/>
  <c r="AB95" i="32"/>
  <c r="AB82" i="30"/>
  <c r="AB53" i="30"/>
  <c r="AC53" i="30" s="1"/>
  <c r="AB111" i="30"/>
  <c r="AC24" i="30"/>
  <c r="W79" i="30"/>
  <c r="W50" i="30"/>
  <c r="W108" i="30"/>
  <c r="G107" i="31"/>
  <c r="H79" i="31"/>
  <c r="H53" i="31"/>
  <c r="H84" i="31"/>
  <c r="L79" i="31"/>
  <c r="AB76" i="32"/>
  <c r="AB104" i="32"/>
  <c r="AB47" i="32"/>
  <c r="AC47" i="32" s="1"/>
  <c r="AC18" i="32"/>
  <c r="AD18" i="31" s="1"/>
  <c r="AB133" i="32"/>
  <c r="S37" i="31"/>
  <c r="E79" i="31"/>
  <c r="G106" i="33"/>
  <c r="G78" i="33"/>
  <c r="G135" i="33"/>
  <c r="G108" i="31" s="1"/>
  <c r="G50" i="33"/>
  <c r="G49" i="31" s="1"/>
  <c r="G21" i="31"/>
  <c r="V108" i="31"/>
  <c r="AB67" i="30"/>
  <c r="AB96" i="30"/>
  <c r="AB38" i="30"/>
  <c r="AC38" i="30" s="1"/>
  <c r="AC9" i="30"/>
  <c r="L135" i="33"/>
  <c r="L78" i="33"/>
  <c r="L50" i="33"/>
  <c r="L49" i="31" s="1"/>
  <c r="L21" i="31"/>
  <c r="L106" i="33"/>
  <c r="L80" i="31" s="1"/>
  <c r="AB36" i="31"/>
  <c r="AC36" i="31" s="1"/>
  <c r="AC37" i="33"/>
  <c r="AA49" i="33"/>
  <c r="AA134" i="33"/>
  <c r="AA107" i="31" s="1"/>
  <c r="AA77" i="33"/>
  <c r="AA105" i="33"/>
  <c r="AA79" i="31" s="1"/>
  <c r="AA20" i="31"/>
  <c r="P79" i="32"/>
  <c r="P136" i="32"/>
  <c r="P107" i="32"/>
  <c r="P50" i="32"/>
  <c r="AB51" i="31"/>
  <c r="AC51" i="31" s="1"/>
  <c r="AC52" i="33"/>
  <c r="AB77" i="31"/>
  <c r="H107" i="31"/>
  <c r="AA135" i="33" l="1"/>
  <c r="AA78" i="33"/>
  <c r="AA106" i="33"/>
  <c r="AA50" i="33"/>
  <c r="AA21" i="31"/>
  <c r="S83" i="33"/>
  <c r="AB26" i="33"/>
  <c r="S140" i="33"/>
  <c r="S55" i="33"/>
  <c r="S54" i="31" s="1"/>
  <c r="S111" i="33"/>
  <c r="S26" i="31"/>
  <c r="AB135" i="32"/>
  <c r="AB106" i="32"/>
  <c r="AB49" i="32"/>
  <c r="AC49" i="32" s="1"/>
  <c r="AC20" i="32"/>
  <c r="AD20" i="31" s="1"/>
  <c r="AB78" i="32"/>
  <c r="M49" i="31"/>
  <c r="G80" i="31"/>
  <c r="AB106" i="30"/>
  <c r="AB77" i="30"/>
  <c r="AB48" i="30"/>
  <c r="AC48" i="30" s="1"/>
  <c r="AC19" i="30"/>
  <c r="M108" i="31"/>
  <c r="H50" i="32"/>
  <c r="H136" i="32"/>
  <c r="S21" i="32"/>
  <c r="H79" i="32"/>
  <c r="H107" i="32"/>
  <c r="AB110" i="33"/>
  <c r="AB84" i="31" s="1"/>
  <c r="AB139" i="33"/>
  <c r="AB112" i="31" s="1"/>
  <c r="AB54" i="33"/>
  <c r="AC25" i="33"/>
  <c r="AB82" i="33"/>
  <c r="AB25" i="31"/>
  <c r="AC25" i="31" s="1"/>
  <c r="AB83" i="32"/>
  <c r="AB111" i="32"/>
  <c r="AB54" i="32"/>
  <c r="AC54" i="32" s="1"/>
  <c r="AC25" i="32"/>
  <c r="AB140" i="32"/>
  <c r="AA136" i="32"/>
  <c r="AA50" i="32"/>
  <c r="AA107" i="32"/>
  <c r="AA79" i="32"/>
  <c r="W80" i="31"/>
  <c r="S55" i="30"/>
  <c r="AB26" i="30"/>
  <c r="S84" i="30"/>
  <c r="S113" i="30"/>
  <c r="H135" i="33"/>
  <c r="H106" i="33"/>
  <c r="H78" i="33"/>
  <c r="H21" i="31"/>
  <c r="S21" i="33"/>
  <c r="H50" i="33"/>
  <c r="AB78" i="31"/>
  <c r="AB47" i="31"/>
  <c r="AC47" i="31" s="1"/>
  <c r="AC48" i="33"/>
  <c r="AA48" i="31"/>
  <c r="AB43" i="30"/>
  <c r="AC43" i="30" s="1"/>
  <c r="AC14" i="30"/>
  <c r="AB101" i="30"/>
  <c r="AB72" i="30"/>
  <c r="AB78" i="30"/>
  <c r="AC20" i="30"/>
  <c r="AB107" i="30"/>
  <c r="AB49" i="30"/>
  <c r="AC49" i="30" s="1"/>
  <c r="AC42" i="33"/>
  <c r="AB41" i="31"/>
  <c r="AC41" i="31" s="1"/>
  <c r="S107" i="31"/>
  <c r="S112" i="31"/>
  <c r="M79" i="31"/>
  <c r="AB77" i="33"/>
  <c r="AB134" i="33"/>
  <c r="AB105" i="33"/>
  <c r="AC20" i="33"/>
  <c r="AB20" i="31"/>
  <c r="AC20" i="31" s="1"/>
  <c r="AB49" i="33"/>
  <c r="AB134" i="32"/>
  <c r="AB106" i="31" s="1"/>
  <c r="AB77" i="32"/>
  <c r="AB105" i="32"/>
  <c r="AB48" i="32"/>
  <c r="AC48" i="32" s="1"/>
  <c r="AC19" i="32"/>
  <c r="AD19" i="31" s="1"/>
  <c r="W49" i="31"/>
  <c r="R50" i="30"/>
  <c r="R108" i="30"/>
  <c r="R79" i="30"/>
  <c r="S84" i="32"/>
  <c r="S141" i="32"/>
  <c r="S112" i="32"/>
  <c r="AB26" i="32"/>
  <c r="S55" i="32"/>
  <c r="S53" i="31" s="1"/>
  <c r="L108" i="31"/>
  <c r="AD9" i="31"/>
  <c r="E108" i="31"/>
  <c r="AB52" i="31"/>
  <c r="AC52" i="31" s="1"/>
  <c r="AC53" i="33"/>
  <c r="W108" i="31"/>
  <c r="R106" i="33"/>
  <c r="R80" i="31" s="1"/>
  <c r="R50" i="33"/>
  <c r="R49" i="31" s="1"/>
  <c r="R21" i="31"/>
  <c r="R135" i="33"/>
  <c r="R108" i="31" s="1"/>
  <c r="R78" i="33"/>
  <c r="H108" i="30"/>
  <c r="H79" i="30"/>
  <c r="S21" i="30"/>
  <c r="H50" i="30"/>
  <c r="AB54" i="30"/>
  <c r="AC54" i="30" s="1"/>
  <c r="AB112" i="30"/>
  <c r="AC25" i="30"/>
  <c r="AB83" i="30"/>
  <c r="AC14" i="32"/>
  <c r="AB129" i="32"/>
  <c r="AB100" i="32"/>
  <c r="AB43" i="32"/>
  <c r="AC43" i="32" s="1"/>
  <c r="AB72" i="32"/>
  <c r="E80" i="31"/>
  <c r="AB99" i="33"/>
  <c r="AB73" i="31" s="1"/>
  <c r="AC14" i="33"/>
  <c r="AB71" i="33"/>
  <c r="AB43" i="33"/>
  <c r="AB128" i="33"/>
  <c r="AB101" i="31" s="1"/>
  <c r="AB14" i="31"/>
  <c r="AC14" i="31" s="1"/>
  <c r="AB83" i="31"/>
  <c r="M50" i="30"/>
  <c r="M108" i="30"/>
  <c r="M79" i="30"/>
  <c r="AD13" i="31"/>
  <c r="AB37" i="31"/>
  <c r="AC37" i="31" s="1"/>
  <c r="AC38" i="33"/>
  <c r="AA108" i="30"/>
  <c r="AA79" i="30"/>
  <c r="AA50" i="30"/>
  <c r="AB111" i="31"/>
  <c r="AB48" i="31" l="1"/>
  <c r="AC48" i="31" s="1"/>
  <c r="AC49" i="33"/>
  <c r="AC54" i="33"/>
  <c r="AB53" i="31"/>
  <c r="AC53" i="31" s="1"/>
  <c r="AB113" i="30"/>
  <c r="AC26" i="30"/>
  <c r="AB55" i="30"/>
  <c r="AC55" i="30" s="1"/>
  <c r="AB84" i="30"/>
  <c r="AB112" i="32"/>
  <c r="AB55" i="32"/>
  <c r="AC55" i="32" s="1"/>
  <c r="AB84" i="32"/>
  <c r="AB141" i="32"/>
  <c r="AC26" i="32"/>
  <c r="AB79" i="31"/>
  <c r="AB21" i="30"/>
  <c r="S79" i="30"/>
  <c r="S50" i="30"/>
  <c r="S108" i="30"/>
  <c r="AB107" i="31"/>
  <c r="AC43" i="33"/>
  <c r="AB42" i="31"/>
  <c r="AC42" i="31" s="1"/>
  <c r="S107" i="32"/>
  <c r="S50" i="32"/>
  <c r="S79" i="32"/>
  <c r="AB21" i="32"/>
  <c r="S136" i="32"/>
  <c r="S85" i="31"/>
  <c r="S113" i="31"/>
  <c r="AB140" i="33"/>
  <c r="AB113" i="31" s="1"/>
  <c r="AB111" i="33"/>
  <c r="AB85" i="31" s="1"/>
  <c r="AC26" i="33"/>
  <c r="AB26" i="31"/>
  <c r="AC26" i="31" s="1"/>
  <c r="AB83" i="33"/>
  <c r="AB55" i="33"/>
  <c r="H49" i="31"/>
  <c r="AD25" i="31"/>
  <c r="S78" i="33"/>
  <c r="S50" i="33"/>
  <c r="S135" i="33"/>
  <c r="S21" i="31"/>
  <c r="AB21" i="33"/>
  <c r="S106" i="33"/>
  <c r="S80" i="31" s="1"/>
  <c r="AA49" i="31"/>
  <c r="AA80" i="31"/>
  <c r="H80" i="31"/>
  <c r="AD14" i="31"/>
  <c r="H108" i="31"/>
  <c r="AA108" i="31"/>
  <c r="AB108" i="30" l="1"/>
  <c r="AB79" i="30"/>
  <c r="AB50" i="30"/>
  <c r="AC50" i="30" s="1"/>
  <c r="AC21" i="30"/>
  <c r="AD26" i="31"/>
  <c r="AB106" i="33"/>
  <c r="AB78" i="33"/>
  <c r="AB50" i="33"/>
  <c r="AC21" i="33"/>
  <c r="AB21" i="31"/>
  <c r="AC21" i="31" s="1"/>
  <c r="AB135" i="33"/>
  <c r="AB50" i="32"/>
  <c r="AC50" i="32" s="1"/>
  <c r="AC21" i="32"/>
  <c r="AD21" i="31" s="1"/>
  <c r="AB107" i="32"/>
  <c r="AB136" i="32"/>
  <c r="AB79" i="32"/>
  <c r="S108" i="31"/>
  <c r="S49" i="31"/>
  <c r="AC55" i="33"/>
  <c r="AB54" i="31"/>
  <c r="AC54" i="31" s="1"/>
  <c r="AB108" i="31" l="1"/>
  <c r="AB49" i="31"/>
  <c r="AC49" i="31" s="1"/>
  <c r="AC50" i="33"/>
  <c r="AB80"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0" authorId="0" shapeId="0" xr:uid="{0B81D9B3-79CD-4BF9-8AA9-18CEF26792F0}">
      <text>
        <r>
          <rPr>
            <sz val="10"/>
            <color rgb="FF000000"/>
            <rFont val="Calibri"/>
            <family val="2"/>
            <scheme val="minor"/>
          </rPr>
          <t>======
ID#AAABPwf1Yng
    (2024-06-12 07:16:52)
https://eands.dacnet.nic.in/APY_96_To_07.htm
	-Aleena Thomas</t>
        </r>
      </text>
    </comment>
    <comment ref="B37" authorId="0" shapeId="0" xr:uid="{76B839C9-25A6-4A01-9A13-697C1330A6A6}">
      <text>
        <r>
          <rPr>
            <sz val="10"/>
            <color rgb="FF000000"/>
            <rFont val="Calibri"/>
            <family val="2"/>
            <scheme val="minor"/>
          </rPr>
          <t>======
ID#AAABPwf1Ync
    (2024-06-12 07:16:52)
https://unfccc.int/documents/268470
	-Aleena Thomas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M3" authorId="0" shapeId="0" xr:uid="{A26A7B7B-94A6-4B9D-B08B-9708E68AD61A}">
      <text>
        <r>
          <rPr>
            <sz val="10"/>
            <color rgb="FF000000"/>
            <rFont val="Calibri"/>
            <family val="2"/>
            <scheme val="minor"/>
          </rPr>
          <t>======
ID#AAABPw6Bvc4
    (2024-06-12 06:38:33)
TIFAC and IARI report https://krishi.icar.gov.in/jspui/handle/123456789/34455
BUR3
https://unfccc.int/documents/268470
	-Aleena Thomas</t>
        </r>
      </text>
    </comment>
    <comment ref="M4" authorId="0" shapeId="0" xr:uid="{5797D81D-2082-4610-B0DC-5A96F0A384FA}">
      <text>
        <r>
          <rPr>
            <sz val="10"/>
            <color rgb="FF000000"/>
            <rFont val="Calibri"/>
            <family val="2"/>
            <scheme val="minor"/>
          </rPr>
          <t>======
ID#AAABPw6BvdY
    (2024-06-12 06:38:33)
TIFAC and IARI report
https://krishi.icar.gov.in/jspui/handle/123456789/34455
BUR3
https://unfccc.int/documents/268470
	-Aleena Thomas</t>
        </r>
      </text>
    </comment>
    <comment ref="M5" authorId="0" shapeId="0" xr:uid="{F1106430-BF09-4A5E-8A43-4C9A56BA4513}">
      <text>
        <r>
          <rPr>
            <sz val="10"/>
            <color rgb="FF000000"/>
            <rFont val="Calibri"/>
            <family val="2"/>
            <scheme val="minor"/>
          </rPr>
          <t>======
ID#AAABPw6Bvcw
    (2024-06-12 06:38:33)
https://link.springer.com/article/10.1007/s10584-011-0094-9#citeas
	-Aleena Thomas</t>
        </r>
      </text>
    </comment>
    <comment ref="M6" authorId="0" shapeId="0" xr:uid="{9203CDE2-5543-4095-B1FA-6FC906C1FE9C}">
      <text>
        <r>
          <rPr>
            <sz val="10"/>
            <color rgb="FF000000"/>
            <rFont val="Calibri"/>
            <family val="2"/>
            <scheme val="minor"/>
          </rPr>
          <t>======
ID#AAABPw6Bvc0
    (2024-06-12 06:38:33)
https://unfccc.int/documents/268470
	-Aleena Thomas</t>
        </r>
      </text>
    </comment>
    <comment ref="M7" authorId="0" shapeId="0" xr:uid="{A23744E4-1A93-4A90-A5D2-29C0E6418322}">
      <text>
        <r>
          <rPr>
            <sz val="10"/>
            <color rgb="FF000000"/>
            <rFont val="Calibri"/>
            <family val="2"/>
            <scheme val="minor"/>
          </rPr>
          <t>======
ID#AAABPw6Bvdc
    (2024-06-12 06:38:33)
https://aaqr.org/articles/aaqr-13-01-oa-0031
	-Aleena Thomas</t>
        </r>
      </text>
    </comment>
    <comment ref="M8" authorId="0" shapeId="0" xr:uid="{8BA00DFE-4795-4E4E-BA4A-C4F2140EB718}">
      <text>
        <r>
          <rPr>
            <sz val="10"/>
            <color rgb="FF000000"/>
            <rFont val="Calibri"/>
            <family val="2"/>
            <scheme val="minor"/>
          </rPr>
          <t>======
ID#AAABPw6BvdQ
    (2024-06-12 06:38:33)
https://www.sciencedirect.com/science/article/abs/pii/S0961953409001585
	-Aleena Thomas</t>
        </r>
      </text>
    </comment>
    <comment ref="E12" authorId="0" shapeId="0" xr:uid="{32E4A203-6173-4C2B-935F-50915A659AE9}">
      <text>
        <r>
          <rPr>
            <sz val="10"/>
            <color rgb="FF000000"/>
            <rFont val="Calibri"/>
            <family val="2"/>
            <scheme val="minor"/>
          </rPr>
          <t>======
ID#AAABPw6BvdI
    (2024-06-12 06:38:33)
https://www.ipcc-nggip.iges.or.jp/public/2006gl/pdf/4_Volume4/V4_02_Ch2_Generic.pdf
	-Aleena Thomas</t>
        </r>
      </text>
    </comment>
    <comment ref="E13" authorId="0" shapeId="0" xr:uid="{4680B949-4046-462A-B43C-3CBBE1FF26C1}">
      <text>
        <r>
          <rPr>
            <sz val="10"/>
            <color rgb="FF000000"/>
            <rFont val="Calibri"/>
            <family val="2"/>
            <scheme val="minor"/>
          </rPr>
          <t>======
ID#AAABPw6BvdM
    (2024-06-12 06:38:33)
https://www.ipcc-nggip.iges.or.jp/public/2006gl/pdf/4_Volume4/V4_02_Ch2_Generic.pdf
	-Aleena Thomas</t>
        </r>
      </text>
    </comment>
    <comment ref="B16" authorId="0" shapeId="0" xr:uid="{BAC86D30-CBD2-4113-B80E-A2BD545EA5E3}">
      <text>
        <r>
          <rPr>
            <sz val="10"/>
            <color rgb="FF000000"/>
            <rFont val="Calibri"/>
            <family val="2"/>
            <scheme val="minor"/>
          </rPr>
          <t>======
ID#AAABPw6BvdE
    (2024-06-12 06:38:33)
Source : Agriculture Statistics , Dept of Economics and Statistics , Govt of Kerala                                                           https://www.ecostat.kerala.gov.in/publication-list?category=3010&amp;scheme=3038&amp;jurisdiction=&amp;from=&amp;to=&amp;search=&amp;published_from=&amp;published_to=&amp;tab=publications&amp;sort=newest
	-Vrinda Vijayan</t>
        </r>
      </text>
    </comment>
    <comment ref="B22" authorId="0" shapeId="0" xr:uid="{36F03935-01B7-48C8-91C2-2B9B8D5B60B4}">
      <text>
        <r>
          <rPr>
            <sz val="10"/>
            <color rgb="FF000000"/>
            <rFont val="Calibri"/>
            <family val="2"/>
            <scheme val="minor"/>
          </rPr>
          <t>======
ID#AAABPw6Bvc8
    (2024-06-12 06:38:33)
unit:bale, 1 bale=170kg
	-Aleena Thomas</t>
        </r>
      </text>
    </comment>
    <comment ref="R22" authorId="0" shapeId="0" xr:uid="{A33899DF-4E87-4C13-B74E-2CB42BB3AC32}">
      <text>
        <r>
          <rPr>
            <sz val="10"/>
            <color rgb="FF000000"/>
            <rFont val="Calibri"/>
            <family val="2"/>
            <scheme val="minor"/>
          </rPr>
          <t>======
ID#AAABPw6BvdU
    (2024-06-12 06:38:33)
Value estimated based on the statement mentioned in page 46 of Agricultural Statistics 2019-2020                                                                       (production data  as per Agricultural Stats is 481 tonnes)
	-Vrinda Vijayan</t>
        </r>
      </text>
    </comment>
    <comment ref="C26" authorId="0" shapeId="0" xr:uid="{941B7166-170D-4D45-9C56-8AB51F5584EF}">
      <text>
        <r>
          <rPr>
            <sz val="10"/>
            <color rgb="FF000000"/>
            <rFont val="Calibri"/>
            <family val="2"/>
            <scheme val="minor"/>
          </rPr>
          <t>======
ID#AAABPw6BvdA
    (2024-06-12 06:38:33)
Data taken from Dacnet- Crop production Statistics since the data is not available from Agricultural Statistics-Ecostat Kerala.
https://aps.dac.gov.in/APY/Public_Report1.aspx
	-Aleena Thomas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<sst xmlns="http://schemas.openxmlformats.org/spreadsheetml/2006/main" count="2300" uniqueCount="363">
  <si>
    <t>Emission from different water regime</t>
  </si>
  <si>
    <t>Unit</t>
  </si>
  <si>
    <t>Continuous Flooding</t>
  </si>
  <si>
    <t>kg CH4/ha</t>
  </si>
  <si>
    <t>Single Aeration</t>
  </si>
  <si>
    <t>Multiple Aeration</t>
  </si>
  <si>
    <t>Flood Prone</t>
  </si>
  <si>
    <t>Drought Prone</t>
  </si>
  <si>
    <t>Deep Water</t>
  </si>
  <si>
    <t>Upland</t>
  </si>
  <si>
    <t>Global Warming Potential (GWP AR2)- CH4</t>
  </si>
  <si>
    <t>Global Warming Potential (GWP AR6)- CH4</t>
  </si>
  <si>
    <t>Rice Cultivation Area (000 Ha)</t>
  </si>
  <si>
    <t>Intermittent single aeration</t>
  </si>
  <si>
    <t>Intermittent multiple aeration</t>
  </si>
  <si>
    <t>Rice Cultivation Emission - CH4 (Gg/Yr)</t>
  </si>
  <si>
    <t>Total methane emission from rice cultivation (Mt)</t>
  </si>
  <si>
    <t>Kerala</t>
  </si>
  <si>
    <t>Rice Cultivation Emission - CH4 GWP AR2  (MtCO2e)</t>
  </si>
  <si>
    <t>Rice Cultivation Emission - CH4 GWP AR6  (MtCO2e)</t>
  </si>
  <si>
    <t>Rice Cultivation Emission - CH4 GTP AR6 (MtCO2e)</t>
  </si>
  <si>
    <t>Agriculture, Forestry and Other Land Use</t>
  </si>
  <si>
    <t>Biomass Burning in Cropland</t>
  </si>
  <si>
    <t>Direct</t>
  </si>
  <si>
    <t>Rice</t>
  </si>
  <si>
    <t>Emissions</t>
  </si>
  <si>
    <t>CH4 (t)</t>
  </si>
  <si>
    <t>Wheat</t>
  </si>
  <si>
    <t>Maize</t>
  </si>
  <si>
    <t>Cotton</t>
  </si>
  <si>
    <t>Sugarcane</t>
  </si>
  <si>
    <t>Jute</t>
  </si>
  <si>
    <t>Millets</t>
  </si>
  <si>
    <t>N2O (t)</t>
  </si>
  <si>
    <t>CO2e (t) GWP-AR2</t>
  </si>
  <si>
    <t>CO2e (t) GWP-AR6</t>
  </si>
  <si>
    <t>CO2e (t) GTP-AR6</t>
  </si>
  <si>
    <t>Forest and Land Use Change</t>
  </si>
  <si>
    <t>Agriculture Soils</t>
  </si>
  <si>
    <t>Land</t>
  </si>
  <si>
    <t>Forest Land</t>
  </si>
  <si>
    <t>Forest Land Remaining Forest Land and Land Converted to Forest Land</t>
  </si>
  <si>
    <t>Removals</t>
  </si>
  <si>
    <t>Livestock</t>
  </si>
  <si>
    <t>Enteric Fermentation</t>
  </si>
  <si>
    <t>Animal</t>
  </si>
  <si>
    <t>Buffaloes (D)</t>
  </si>
  <si>
    <t>Dairy</t>
  </si>
  <si>
    <t>Crossbred Cattle  (D)</t>
  </si>
  <si>
    <t>Indigenous Cattle  (D)</t>
  </si>
  <si>
    <t>Buffaloes (ND)</t>
  </si>
  <si>
    <t>Non-Dairy</t>
  </si>
  <si>
    <t>Camels</t>
  </si>
  <si>
    <t>Crossbred Cattle  (ND)</t>
  </si>
  <si>
    <t>Donkeys</t>
  </si>
  <si>
    <t>Goat</t>
  </si>
  <si>
    <t>Horses &amp; ponies</t>
  </si>
  <si>
    <t>Indigenous Cattle (ND)</t>
  </si>
  <si>
    <t>Pigs</t>
  </si>
  <si>
    <t>Sheep</t>
  </si>
  <si>
    <t>Poultry</t>
  </si>
  <si>
    <t>Manure Management</t>
  </si>
  <si>
    <t>Rice Cultivation</t>
  </si>
  <si>
    <t>Level 1</t>
  </si>
  <si>
    <t>Level 2</t>
  </si>
  <si>
    <t>Level 3</t>
  </si>
  <si>
    <t>Level 4</t>
  </si>
  <si>
    <t>Level 5</t>
  </si>
  <si>
    <t>Level 6</t>
  </si>
  <si>
    <t>Emission / Removal / Bunker</t>
  </si>
  <si>
    <t>Gas</t>
  </si>
  <si>
    <t>State</t>
  </si>
  <si>
    <t>Economic Activity</t>
  </si>
  <si>
    <t>Product</t>
  </si>
  <si>
    <t>CH4</t>
  </si>
  <si>
    <t>N2O</t>
  </si>
  <si>
    <t>Year</t>
  </si>
  <si>
    <t>Combustion Factor</t>
  </si>
  <si>
    <t>AR2 GWP</t>
  </si>
  <si>
    <t>Total Emissions from Crop Residue Burning (CH4+N2O) MtCO2e - AR2</t>
  </si>
  <si>
    <t>Rapseed and mustard</t>
  </si>
  <si>
    <t>Groundnut</t>
  </si>
  <si>
    <t>Millets (Ragi+jowar+bajra+small millets)</t>
  </si>
  <si>
    <t>AR6 GWP</t>
  </si>
  <si>
    <t>Total Emissions from Crop Residue Burning (CH4+N2O) MtCO2e - AR6</t>
  </si>
  <si>
    <t>AR6 GTP</t>
  </si>
  <si>
    <t>Total Emissions from Crop Residue Burning (CH4+N2O)- tCO2e - AR2</t>
  </si>
  <si>
    <t>Total Emissions from Crop Residue Burning (CH4+N2O)- tCO2e - AR6</t>
  </si>
  <si>
    <t>Total</t>
  </si>
  <si>
    <t>N %</t>
  </si>
  <si>
    <t>Urea</t>
  </si>
  <si>
    <t>Total N Quantity Consumed ('000 t Nitrogen)</t>
  </si>
  <si>
    <t>2012-13</t>
  </si>
  <si>
    <t>2013-14</t>
  </si>
  <si>
    <t>2014-15</t>
  </si>
  <si>
    <t>2015-16</t>
  </si>
  <si>
    <t>2016-17</t>
  </si>
  <si>
    <t>2017-18</t>
  </si>
  <si>
    <t>2018-19</t>
  </si>
  <si>
    <t>2019-20</t>
  </si>
  <si>
    <t>2020-21</t>
  </si>
  <si>
    <t>Nitrogen consumption</t>
  </si>
  <si>
    <t>Urea consumption</t>
  </si>
  <si>
    <t>Quantity of N in Urea Consumsed ('000 t Nitrogen)</t>
  </si>
  <si>
    <t>N in Urea consumption</t>
  </si>
  <si>
    <t>CAGR (2005-2020)</t>
  </si>
  <si>
    <t>Quantity of N in Other Nitrogen Fertilizers ('000 t Nitrogen)</t>
  </si>
  <si>
    <t>Direct Emissions</t>
  </si>
  <si>
    <t>Sourced From- BUR-II</t>
  </si>
  <si>
    <t>Indirect Emissions - Atmospheric Deposition, Urea or Other fertilizers</t>
  </si>
  <si>
    <t>Indirect Emissions - Leaching</t>
  </si>
  <si>
    <t>Fraction of gas loss through volatilized N from Urea application</t>
  </si>
  <si>
    <t>Fraction of gas loss through volatilized N from Other fertilizer application</t>
  </si>
  <si>
    <t>Fraction of leaching loss of N applied fertilizer</t>
  </si>
  <si>
    <t>Estimation of Emissions- N2O (Gg/Yr)</t>
  </si>
  <si>
    <t>Indirect Emission from NH3 Deposition on Soil from Urea (Gg/Yr)</t>
  </si>
  <si>
    <t>Indirect Emission from NH3 Deposition on Soil from Other fertilizer (Gg/Yr)</t>
  </si>
  <si>
    <t>Total Indirect Emissions from Atmospheric Deposition</t>
  </si>
  <si>
    <t>Indirect Emissions from Leaching of Fertilizers</t>
  </si>
  <si>
    <t>Global Warming Potential (GWP) AR2- N2O</t>
  </si>
  <si>
    <t>Global Warming Potential (GWP) AR6- N2O</t>
  </si>
  <si>
    <t>Methane (CH4) ( kg) Emissions from Enteric Fermentation</t>
  </si>
  <si>
    <t>Cross Bred Cattle</t>
  </si>
  <si>
    <t>Indigenous Cattle</t>
  </si>
  <si>
    <t>Buffaloes</t>
  </si>
  <si>
    <t>Total Bovine</t>
  </si>
  <si>
    <t>Goats</t>
  </si>
  <si>
    <t>Horses &amp; Ponies</t>
  </si>
  <si>
    <t>Others Total</t>
  </si>
  <si>
    <t>Total Livestock</t>
  </si>
  <si>
    <t>Non-dairy</t>
  </si>
  <si>
    <t>Total Cross Bred Cattle</t>
  </si>
  <si>
    <t>Total Indigenous Cattle</t>
  </si>
  <si>
    <t>Total Buffaloes</t>
  </si>
  <si>
    <t>&lt; 1 yr</t>
  </si>
  <si>
    <t>1-3 yr</t>
  </si>
  <si>
    <t>Adult</t>
  </si>
  <si>
    <t>Emissions from Enteric Fermentation  : Methane (MtCO2e)- GWP AR2</t>
  </si>
  <si>
    <t>Emissions from Enteric Fermentation  : Methane (MtCO2e)-GWP AR6</t>
  </si>
  <si>
    <t>Emissions from Enteric Fermentation  : Methane (MtCO2e)-GTP AR6</t>
  </si>
  <si>
    <t>Total (kg) Emissions from Manure Management</t>
  </si>
  <si>
    <t>GWP AR2</t>
  </si>
  <si>
    <t>Total GWP (MtCO2e - AR2) Emissions from Manure management</t>
  </si>
  <si>
    <t>GWP AR6</t>
  </si>
  <si>
    <t>Total GWP (MtCO2e - AR6) Emissions from Manure management</t>
  </si>
  <si>
    <t>GTP AR6</t>
  </si>
  <si>
    <t>Total GTP (MtCO2e - AR6) Emissions from Manure management</t>
  </si>
  <si>
    <t>Methane (CH4) ( kg) Emissions from Manure Management</t>
  </si>
  <si>
    <t>N2O ( kg) Emissions from Manure Manangemnet</t>
  </si>
  <si>
    <t>N20</t>
  </si>
  <si>
    <t>Total Non Dairy</t>
  </si>
  <si>
    <t>Row Labels</t>
  </si>
  <si>
    <t>Sum of 2005</t>
  </si>
  <si>
    <t>Grand Total</t>
  </si>
  <si>
    <t>Sum of 2006</t>
  </si>
  <si>
    <t>Sum of 2007</t>
  </si>
  <si>
    <t>Sum of 2008</t>
  </si>
  <si>
    <t>Sum of 2009</t>
  </si>
  <si>
    <t>Sum of 2010</t>
  </si>
  <si>
    <t>Sum of 2011</t>
  </si>
  <si>
    <t>Sum of 2012</t>
  </si>
  <si>
    <t>Sum of 2013</t>
  </si>
  <si>
    <t>Sum of 2014</t>
  </si>
  <si>
    <t>(All)</t>
  </si>
  <si>
    <t>Sum of 2015</t>
  </si>
  <si>
    <t>Sum of 2016</t>
  </si>
  <si>
    <t>Sum of 2017</t>
  </si>
  <si>
    <t>Sum of 2018</t>
  </si>
  <si>
    <t>Sum of 2019</t>
  </si>
  <si>
    <t>Sum of 2020</t>
  </si>
  <si>
    <t>Sum of 2021</t>
  </si>
  <si>
    <t>2005</t>
  </si>
  <si>
    <t>2006</t>
  </si>
  <si>
    <t>2007</t>
  </si>
  <si>
    <t>2008</t>
  </si>
  <si>
    <t>2009</t>
  </si>
  <si>
    <t>2010</t>
  </si>
  <si>
    <t>2011</t>
  </si>
  <si>
    <t>2012</t>
  </si>
  <si>
    <t>2013</t>
  </si>
  <si>
    <t>2014</t>
  </si>
  <si>
    <t>2015</t>
  </si>
  <si>
    <t>2016</t>
  </si>
  <si>
    <t>2017</t>
  </si>
  <si>
    <t>2018</t>
  </si>
  <si>
    <t>2019</t>
  </si>
  <si>
    <t>2020</t>
  </si>
  <si>
    <t>2021</t>
  </si>
  <si>
    <t>Emission factor</t>
  </si>
  <si>
    <t xml:space="preserve">Source:Pathak H, Bhatia A, Jain N and Aggarwal PK (2010) Greenhouse Gas Emission and Mitigation in Indian Agriculture – A Review, In ING Bulletins on Regional Assessment of Reactive Nitrogen, Bulletin No. 19, (Ed. Bijay Singh), SCON-ING, New Delhi, pp i-iv &amp; 1-34 </t>
  </si>
  <si>
    <t>Global Warming Potential (GTP AR6)- CH4</t>
  </si>
  <si>
    <t xml:space="preserve"> </t>
  </si>
  <si>
    <t>Total Emissions from Rice Cultivation MtCO2e (GWP AR2)</t>
  </si>
  <si>
    <t>Total Emissions from Rice Cultivation MtCO2e (GWP AR6)</t>
  </si>
  <si>
    <t>Total emissions from Rice Cultivation MtCO2e (GTP AR6)</t>
  </si>
  <si>
    <t>Kg N20-N/Kg N</t>
  </si>
  <si>
    <t>Kg N/kg N</t>
  </si>
  <si>
    <t>Source: BUR 3 (Pathak et al., 2002); (Bhatia et al., 2005); (Bhatia et al., 2013)</t>
  </si>
  <si>
    <t xml:space="preserve">Direct Emissions from Fertilizers </t>
  </si>
  <si>
    <t xml:space="preserve">Indirect Emission from NH3 Deposition on Soil from Urea </t>
  </si>
  <si>
    <t xml:space="preserve">Indirect Emission from NH3 Deposition on Soil from Other fertilizer </t>
  </si>
  <si>
    <t xml:space="preserve">Total N2O Emissions from Fertilizers </t>
  </si>
  <si>
    <t>Nitrogen % content in N Fertilisers</t>
  </si>
  <si>
    <t xml:space="preserve">Source: Agriculture Statistics at a Glance (2004-05 to 2021-22), Directorate of Economics And Statistics, Department of Agriculture, Cooperation and Farmers Welfare, Ministry of Agriculture and Farmers Welfare, Govt of India. 
</t>
  </si>
  <si>
    <t>Quantity of Urea Consumed ('000 tonnes)</t>
  </si>
  <si>
    <t>Source:GHGPI phase 4 datasheet which in turn is sourced from Indian Fertilizer Scenario reports, Department of Fertilizers, Ministry of Chemicals and Fertilizers, Govt of India (currently not available on the public domain).</t>
  </si>
  <si>
    <t>CALENDAR YEAR DATA</t>
  </si>
  <si>
    <t>Quantity of N in Urea Consumed ('000 t Nitrogen)</t>
  </si>
  <si>
    <t xml:space="preserve">Emission factors </t>
  </si>
  <si>
    <t>Estimation of Emissions- N2O (Tonnes /Yr)</t>
  </si>
  <si>
    <t>Emission estimates (N20)-MtCO2e -GWP AR2</t>
  </si>
  <si>
    <t xml:space="preserve">Total Indirect Emissions from Atmospheric Deposition </t>
  </si>
  <si>
    <t xml:space="preserve">Indirect Emissions from Leaching of Fertilizers </t>
  </si>
  <si>
    <t xml:space="preserve">Total N2O Emissions from Fertilizers                      </t>
  </si>
  <si>
    <t>Emission estimates (N20)-MtCO2e -GWP AR6</t>
  </si>
  <si>
    <t xml:space="preserve">Direct Emissions from Fertilizers   </t>
  </si>
  <si>
    <t xml:space="preserve">Total N2O Emissions from Fertilizers                        </t>
  </si>
  <si>
    <t>Global Temperature Potential (GTP) AR6- N2O</t>
  </si>
  <si>
    <t xml:space="preserve">Indirect Emissions from Leaching of Fertilizers  </t>
  </si>
  <si>
    <t xml:space="preserve">Total N2O Emissions from Fertilizers                       </t>
  </si>
  <si>
    <t>N2O Emissions in Tonnes</t>
  </si>
  <si>
    <t>Emission estimates (N20)-tCO2e -GWP AR2</t>
  </si>
  <si>
    <t xml:space="preserve">Direct Emissions from Fertilizers India                 </t>
  </si>
  <si>
    <t>Emission estimates (N20)-tCO2e -GWP AR6</t>
  </si>
  <si>
    <t>Direct Emissions from Fertilizers</t>
  </si>
  <si>
    <t>Emission estimates (N20)-tCO2e -GTP AR6</t>
  </si>
  <si>
    <t>Emissions from crop residue burning (CH4) (Gg/Yr)</t>
  </si>
  <si>
    <t>Crop</t>
  </si>
  <si>
    <t xml:space="preserve">Rice </t>
  </si>
  <si>
    <t xml:space="preserve">Maize </t>
  </si>
  <si>
    <t xml:space="preserve">Sugarcane </t>
  </si>
  <si>
    <t xml:space="preserve">Rapseed and mustard </t>
  </si>
  <si>
    <t xml:space="preserve">Millets (Ragi+jowar+bajra+small millets) </t>
  </si>
  <si>
    <t>Emissions from crop residues burning (N20) (Gg/Yr)</t>
  </si>
  <si>
    <t xml:space="preserve">Jute </t>
  </si>
  <si>
    <t xml:space="preserve">Groundnut </t>
  </si>
  <si>
    <t xml:space="preserve"> N2O </t>
  </si>
  <si>
    <t xml:space="preserve"> N2O</t>
  </si>
  <si>
    <t>Total Emissions from Crop Residue Burning in tonnes CO2e</t>
  </si>
  <si>
    <t>CAGR (2005-2017)</t>
  </si>
  <si>
    <t>Crossbred Cattle</t>
  </si>
  <si>
    <t>Agriculture Practices</t>
  </si>
  <si>
    <t>Agriculture Sector</t>
  </si>
  <si>
    <t>Area of rice cultivated under different water regimes (000 Ha)</t>
  </si>
  <si>
    <t>% of rice cultivation under different water regimes</t>
  </si>
  <si>
    <t>Total area under rice cultivation (000 Ha)</t>
  </si>
  <si>
    <t>ISA</t>
  </si>
  <si>
    <t>IMA</t>
  </si>
  <si>
    <t>CF</t>
  </si>
  <si>
    <t>DW</t>
  </si>
  <si>
    <t>RF Total</t>
  </si>
  <si>
    <t>RF FP</t>
  </si>
  <si>
    <t>RF DP</t>
  </si>
  <si>
    <t>Continous flooded</t>
  </si>
  <si>
    <t>RF-FP</t>
  </si>
  <si>
    <t>Rainfed flood prone</t>
  </si>
  <si>
    <t>RF-DP</t>
  </si>
  <si>
    <t>Rainfed drought prone</t>
  </si>
  <si>
    <t>Deepwater</t>
  </si>
  <si>
    <t>Rice cultivated Area (000 ha) (FY)</t>
  </si>
  <si>
    <t>2021-22</t>
  </si>
  <si>
    <t>2022-23</t>
  </si>
  <si>
    <t>2023-24</t>
  </si>
  <si>
    <t>CAGR</t>
  </si>
  <si>
    <t>Rice Cultivated Area ('000 ha) (CY)</t>
  </si>
  <si>
    <t>Source</t>
  </si>
  <si>
    <t>Rice cultivated area taken from Agriculture statistics (2004-05 to 2022-23) -Ecostat Kerala</t>
  </si>
  <si>
    <t>Area of rice cultivation under different water regimes (000 ha) (applied for the time period 2005-2022)</t>
  </si>
  <si>
    <t>MA</t>
  </si>
  <si>
    <t>SA</t>
  </si>
  <si>
    <t>Region</t>
  </si>
  <si>
    <t>Area of rice cultivated (Ha)</t>
  </si>
  <si>
    <t>Water regime</t>
  </si>
  <si>
    <t>Kuttanad region</t>
  </si>
  <si>
    <t>Single aeration (SA)</t>
  </si>
  <si>
    <t>Pokkali lands</t>
  </si>
  <si>
    <t>Kole lands</t>
  </si>
  <si>
    <t>Kaippad lands</t>
  </si>
  <si>
    <t>Palakkad plains and other paddy region</t>
  </si>
  <si>
    <t>Multiple aeration (MA)</t>
  </si>
  <si>
    <t>Upland rice</t>
  </si>
  <si>
    <t>Source: Directorate of Agriculture Development and Farmers Welfare, Kerala</t>
  </si>
  <si>
    <t>Unit : in Numbers</t>
  </si>
  <si>
    <t>Total Poultry</t>
  </si>
  <si>
    <t>Young Stock</t>
  </si>
  <si>
    <t>&gt; 1 yr</t>
  </si>
  <si>
    <t>Mature Male</t>
  </si>
  <si>
    <t>Mature Female</t>
  </si>
  <si>
    <t>Source : Livestock Census of India</t>
  </si>
  <si>
    <t>Interpolations calculations:</t>
  </si>
  <si>
    <t>STATE</t>
  </si>
  <si>
    <t>Donkey</t>
  </si>
  <si>
    <t>Camel</t>
  </si>
  <si>
    <t>Others</t>
  </si>
  <si>
    <t>2003 and 2007</t>
  </si>
  <si>
    <t>2007 and 2012</t>
  </si>
  <si>
    <t>2012 and 2019</t>
  </si>
  <si>
    <t>Census Data</t>
  </si>
  <si>
    <t>CAGR Calculation to derive 2020 and 2021 data</t>
  </si>
  <si>
    <t>Category</t>
  </si>
  <si>
    <t>Sub-Category</t>
  </si>
  <si>
    <t>Age Group</t>
  </si>
  <si>
    <t>Enteric Fermentation 
 (kg CH4/head/year)</t>
  </si>
  <si>
    <t>Manure Management 
 (kg CH4/head/year)</t>
  </si>
  <si>
    <t>Manure Management (kg/head/year)</t>
  </si>
  <si>
    <t>Dairy Cattle</t>
  </si>
  <si>
    <t>Indigenous</t>
  </si>
  <si>
    <t>Non-Dairy Cattle (indigenous)</t>
  </si>
  <si>
    <t>0–1 year</t>
  </si>
  <si>
    <t>1–3 years</t>
  </si>
  <si>
    <t>Cross-bred</t>
  </si>
  <si>
    <t>Non-Dairy Cattle (cross-bred)</t>
  </si>
  <si>
    <t>Buffalo</t>
  </si>
  <si>
    <t>Dairy Buffalo</t>
  </si>
  <si>
    <t>Non-Dairy Buffalo</t>
  </si>
  <si>
    <t>Horses and Ponies</t>
  </si>
  <si>
    <t>Note: There are no methane emissions from the poultry sector. Therefore, methane emission factor for poultry is zero. Similarly, there are no nitrous oxide emissions from Sheep, Goat, Camels, Donkeys and Horses and Ponies. Hence the nitrous oxide emission factor is zero.</t>
  </si>
  <si>
    <t>AR2 GTP</t>
  </si>
  <si>
    <t>Emissions from Enteric Fermentation  : Methane (MtCO2e)- GTP AR2</t>
  </si>
  <si>
    <t>tonnes/year</t>
  </si>
  <si>
    <t>Factors</t>
  </si>
  <si>
    <t>Rapeseed &amp; Mustard</t>
  </si>
  <si>
    <t>SOURCES</t>
  </si>
  <si>
    <t>Residue to Crop Ratio</t>
  </si>
  <si>
    <t xml:space="preserve">TIFAC and IARI report (2018), millet and jute were taken from BUR 3; sourced from (Andreae, M. O. &amp; Merlet, P., 2001); (Gadde, B. et al., 2009); (Jain et al., 2018
</t>
  </si>
  <si>
    <t>Dry Matter Fraction</t>
  </si>
  <si>
    <t xml:space="preserve"> Garg et al 2011</t>
  </si>
  <si>
    <t xml:space="preserve">Fraction Burnt </t>
  </si>
  <si>
    <t>Fraction Burnt for wheat (Kerala)</t>
  </si>
  <si>
    <t>Jain et al (2014)</t>
  </si>
  <si>
    <t>Fraction burnt for Rice Kerala (% of Burnt)</t>
  </si>
  <si>
    <t xml:space="preserve">Gadde et al (2009) </t>
  </si>
  <si>
    <t>Pollutant</t>
  </si>
  <si>
    <t>Emission Factor</t>
  </si>
  <si>
    <t>g kg-1</t>
  </si>
  <si>
    <t>IPCC-2006, Vol. 4 (AFOLU)</t>
  </si>
  <si>
    <t>Production (FY) - in tonnes</t>
  </si>
  <si>
    <t xml:space="preserve">Cotton </t>
  </si>
  <si>
    <t>Small millets</t>
  </si>
  <si>
    <t>Ragi</t>
  </si>
  <si>
    <t>Bajra</t>
  </si>
  <si>
    <t>Jowar</t>
  </si>
  <si>
    <t>Annual Production Cropwise (CY) - in tonnes</t>
  </si>
  <si>
    <t>kept the same as 2022-23</t>
  </si>
  <si>
    <t>Crop wise residue generated (Mt/yr)</t>
  </si>
  <si>
    <t>Cotton-Bales to tonnes</t>
  </si>
  <si>
    <t>Bales</t>
  </si>
  <si>
    <t>Tonnes</t>
  </si>
  <si>
    <t>Total Livestock (tonnes)</t>
  </si>
  <si>
    <t>Sum of 2022</t>
  </si>
  <si>
    <t>Sum of 2023</t>
  </si>
  <si>
    <t>Total methane emission from rice cultivation (t)</t>
  </si>
  <si>
    <t>Total Emissions from Rice Cultivation ktCO2e (GWP AR2)</t>
  </si>
  <si>
    <t>Total Emissions from Rice Cultivation tCO2e (GWP AR2)</t>
  </si>
  <si>
    <t>Total Emissions from Rice Cultivation tCO2e (GWP AR6)</t>
  </si>
  <si>
    <t>Total emissions from Rice Cultivation tCO2e (GTP AR6)</t>
  </si>
  <si>
    <t>Total (Gg/year)</t>
  </si>
  <si>
    <t>total (Gg/yr)</t>
  </si>
  <si>
    <t xml:space="preserve">Total </t>
  </si>
  <si>
    <r>
      <t xml:space="preserve">Methane Emission Factor </t>
    </r>
    <r>
      <rPr>
        <b/>
        <i/>
        <sz val="11"/>
        <color rgb="FF000000"/>
        <rFont val="Calibri"/>
        <family val="2"/>
        <scheme val="minor"/>
      </rPr>
      <t>(NATCOM2, IPCC Guidelines)</t>
    </r>
  </si>
  <si>
    <r>
      <t xml:space="preserve">Nitrous Oxide </t>
    </r>
    <r>
      <rPr>
        <b/>
        <i/>
        <sz val="11"/>
        <color rgb="FF000000"/>
        <rFont val="Calibri"/>
        <family val="2"/>
        <scheme val="minor"/>
      </rPr>
      <t>(GHGPI Phase 4)</t>
    </r>
  </si>
  <si>
    <r>
      <rPr>
        <sz val="11"/>
        <rFont val="Calibri"/>
        <family val="2"/>
        <scheme val="minor"/>
      </rPr>
      <t xml:space="preserve">Source: Dhingra, S., Singh, D., and Mehta, R. (2019). Greenhouse Gas Emission Estimates from AFOLU 
(Agriculture, Forestry and Other Land Use) Sector in India at the Subnational Level 
(Version/edition 3.0). New Delhi. GHG Platform India Report – Vasudha Foundation. Available 
at: </t>
    </r>
    <r>
      <rPr>
        <u/>
        <sz val="11"/>
        <color rgb="FF1155CC"/>
        <rFont val="Calibri"/>
        <family val="2"/>
        <scheme val="minor"/>
      </rPr>
      <t>http://www.ghgplatform-india.org/methdolo-afolu-sector</t>
    </r>
  </si>
  <si>
    <r>
      <rPr>
        <b/>
        <sz val="11"/>
        <color rgb="FF000000"/>
        <rFont val="Calibri"/>
        <family val="2"/>
        <scheme val="minor"/>
      </rPr>
      <t>BUR 3; sourced from (Andreae, M. O. &amp; Merlet, P., 2001); (Gadde, B. et al., 2009); (Jain et al., 2018)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</si>
</sst>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64" formatCode="0.0"/>
    <numFmt numFmtId="165" formatCode="0.0000"/>
    <numFmt numFmtId="166" formatCode="0.000"/>
    <numFmt numFmtId="167" formatCode="0.00000"/>
    <numFmt numFmtId="168" formatCode="yyyy\-mm"/>
    <numFmt numFmtId="169" formatCode="yyyy\-m"/>
    <numFmt numFmtId="170" formatCode="0.0000000000"/>
    <numFmt numFmtId="171" formatCode="0.00000000000"/>
    <numFmt numFmtId="172" formatCode="0.00000000"/>
    <numFmt numFmtId="173" formatCode="0.000000"/>
    <numFmt numFmtId="174" formatCode="0.000000000"/>
  </numFmts>
  <fonts count="33" x14ac:knownFonts="1">
    <font>
      <sz val="11"/>
      <color theme="1"/>
      <name val="Calibri"/>
      <family val="2"/>
      <scheme val="minor"/>
    </font>
    <font>
      <sz val="11"/>
      <color theme="1"/>
      <name val="Calibri"/>
      <family val="2"/>
      <scheme val="minor"/>
    </font>
    <font>
      <sz val="10"/>
      <color rgb="FF000000"/>
      <name val="Calibri"/>
      <family val="2"/>
      <scheme val="minor"/>
    </font>
    <font>
      <sz val="11"/>
      <color theme="1"/>
      <name val="Calibri"/>
      <family val="2"/>
    </font>
    <font>
      <sz val="10"/>
      <color rgb="FF000000"/>
      <name val="Calibri"/>
      <family val="2"/>
      <scheme val="minor"/>
    </font>
    <font>
      <sz val="11"/>
      <color rgb="FF000000"/>
      <name val="Calibri"/>
      <family val="2"/>
    </font>
    <font>
      <sz val="10"/>
      <name val="Arial"/>
      <family val="2"/>
    </font>
    <font>
      <b/>
      <sz val="11"/>
      <color rgb="FF000000"/>
      <name val="Calibri"/>
      <family val="2"/>
    </font>
    <font>
      <sz val="11"/>
      <color theme="1"/>
      <name val="Calibri"/>
      <family val="2"/>
    </font>
    <font>
      <b/>
      <sz val="11"/>
      <color theme="1"/>
      <name val="Calibri"/>
      <family val="2"/>
    </font>
    <font>
      <sz val="11"/>
      <color rgb="FF1F1F1F"/>
      <name val="Calibri"/>
      <family val="2"/>
    </font>
    <font>
      <b/>
      <sz val="11"/>
      <color theme="1"/>
      <name val="Times New Roman"/>
      <family val="1"/>
    </font>
    <font>
      <b/>
      <sz val="11"/>
      <color theme="1"/>
      <name val="Arial"/>
      <family val="2"/>
    </font>
    <font>
      <sz val="11"/>
      <color rgb="FFFF000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sz val="11"/>
      <color rgb="FF000000"/>
      <name val="Arial"/>
      <family val="2"/>
    </font>
    <font>
      <sz val="11"/>
      <color theme="1"/>
      <name val="Arial"/>
      <family val="2"/>
    </font>
    <font>
      <sz val="11"/>
      <name val="Arial"/>
      <family val="2"/>
    </font>
    <font>
      <sz val="11"/>
      <color rgb="FF231F20"/>
      <name val="Calibri"/>
      <family val="2"/>
      <scheme val="minor"/>
    </font>
    <font>
      <i/>
      <sz val="11"/>
      <color theme="1"/>
      <name val="Calibri"/>
      <family val="2"/>
      <scheme val="minor"/>
    </font>
    <font>
      <sz val="11"/>
      <name val="Calibri"/>
      <family val="2"/>
      <scheme val="minor"/>
    </font>
    <font>
      <i/>
      <sz val="11"/>
      <color rgb="FF000000"/>
      <name val="Calibri"/>
      <family val="2"/>
      <scheme val="minor"/>
    </font>
    <font>
      <b/>
      <i/>
      <sz val="11"/>
      <color rgb="FF000000"/>
      <name val="Calibri"/>
      <family val="2"/>
      <scheme val="minor"/>
    </font>
    <font>
      <sz val="11"/>
      <color rgb="FF1F1F1F"/>
      <name val="Calibri"/>
      <family val="2"/>
      <scheme val="minor"/>
    </font>
    <font>
      <b/>
      <i/>
      <sz val="11"/>
      <color theme="1"/>
      <name val="Calibri"/>
      <family val="2"/>
      <scheme val="minor"/>
    </font>
    <font>
      <u/>
      <sz val="11"/>
      <color rgb="FF0000FF"/>
      <name val="Calibri"/>
      <family val="2"/>
      <scheme val="minor"/>
    </font>
    <font>
      <u/>
      <sz val="11"/>
      <color rgb="FF1155CC"/>
      <name val="Calibri"/>
      <family val="2"/>
      <scheme val="minor"/>
    </font>
    <font>
      <b/>
      <u/>
      <sz val="11"/>
      <color rgb="FF000000"/>
      <name val="Calibri"/>
      <family val="2"/>
      <scheme val="minor"/>
    </font>
    <font>
      <b/>
      <sz val="11"/>
      <color rgb="FF1F1F1F"/>
      <name val="Calibri"/>
      <family val="2"/>
      <scheme val="minor"/>
    </font>
    <font>
      <b/>
      <sz val="11"/>
      <name val="Calibri"/>
      <family val="2"/>
    </font>
    <font>
      <sz val="11"/>
      <color rgb="FF222222"/>
      <name val="Calibri"/>
      <family val="2"/>
    </font>
  </fonts>
  <fills count="12">
    <fill>
      <patternFill patternType="none"/>
    </fill>
    <fill>
      <patternFill patternType="gray125"/>
    </fill>
    <fill>
      <patternFill patternType="solid">
        <fgColor rgb="FFFFFFFF"/>
        <bgColor rgb="FFFFFFFF"/>
      </patternFill>
    </fill>
    <fill>
      <patternFill patternType="solid">
        <fgColor rgb="FFFFE599"/>
        <bgColor rgb="FFFFE599"/>
      </patternFill>
    </fill>
    <fill>
      <patternFill patternType="solid">
        <fgColor rgb="FFFFF2CC"/>
        <bgColor rgb="FFFFF2CC"/>
      </patternFill>
    </fill>
    <fill>
      <patternFill patternType="solid">
        <fgColor rgb="FFFFFF00"/>
        <bgColor rgb="FFFFFF00"/>
      </patternFill>
    </fill>
    <fill>
      <patternFill patternType="solid">
        <fgColor rgb="FFD9EAD3"/>
        <bgColor rgb="FFD9EAD3"/>
      </patternFill>
    </fill>
    <fill>
      <patternFill patternType="solid">
        <fgColor rgb="FFF9EFEE"/>
        <bgColor rgb="FFF9EFEE"/>
      </patternFill>
    </fill>
    <fill>
      <patternFill patternType="solid">
        <fgColor rgb="FFF4CCCC"/>
        <bgColor rgb="FFF4CCCC"/>
      </patternFill>
    </fill>
    <fill>
      <patternFill patternType="solid">
        <fgColor theme="0"/>
        <bgColor theme="0"/>
      </patternFill>
    </fill>
    <fill>
      <patternFill patternType="solid">
        <fgColor rgb="FFB6D7A8"/>
        <bgColor rgb="FFB6D7A8"/>
      </patternFill>
    </fill>
    <fill>
      <patternFill patternType="solid">
        <fgColor rgb="FFEAD1DC"/>
        <bgColor rgb="FFEAD1DC"/>
      </patternFill>
    </fill>
  </fills>
  <borders count="1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2" fillId="0" borderId="0"/>
    <xf numFmtId="43" fontId="1" fillId="0" borderId="0" applyFont="0" applyFill="0" applyBorder="0" applyAlignment="0" applyProtection="0"/>
    <xf numFmtId="0" fontId="4" fillId="0" borderId="0"/>
  </cellStyleXfs>
  <cellXfs count="407">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3" fillId="0" borderId="0" xfId="0" applyFont="1" applyAlignment="1">
      <alignment wrapText="1"/>
    </xf>
    <xf numFmtId="0" fontId="3" fillId="0" borderId="0" xfId="0" applyFont="1"/>
    <xf numFmtId="2" fontId="3" fillId="0" borderId="0" xfId="0" applyNumberFormat="1" applyFont="1"/>
    <xf numFmtId="0" fontId="3" fillId="0" borderId="0" xfId="0" applyFont="1" applyAlignment="1">
      <alignment horizontal="center"/>
    </xf>
    <xf numFmtId="0" fontId="4" fillId="0" borderId="0" xfId="3"/>
    <xf numFmtId="0" fontId="5" fillId="0" borderId="6" xfId="3" applyFont="1" applyBorder="1" applyAlignment="1">
      <alignment horizontal="center"/>
    </xf>
    <xf numFmtId="0" fontId="7" fillId="0" borderId="5" xfId="3" applyFont="1" applyBorder="1" applyAlignment="1">
      <alignment horizontal="left" vertical="center" wrapText="1"/>
    </xf>
    <xf numFmtId="0" fontId="7" fillId="0" borderId="5" xfId="3" applyFont="1" applyBorder="1" applyAlignment="1">
      <alignment horizontal="center" vertical="center" wrapText="1"/>
    </xf>
    <xf numFmtId="0" fontId="8" fillId="0" borderId="0" xfId="3" applyFont="1" applyAlignment="1">
      <alignment vertical="center" wrapText="1"/>
    </xf>
    <xf numFmtId="0" fontId="9" fillId="0" borderId="7" xfId="3" applyFont="1" applyBorder="1" applyAlignment="1">
      <alignment horizontal="center" vertical="center" wrapText="1"/>
    </xf>
    <xf numFmtId="0" fontId="8" fillId="0" borderId="7" xfId="3" applyFont="1" applyBorder="1" applyAlignment="1">
      <alignment horizontal="center" vertical="center" wrapText="1"/>
    </xf>
    <xf numFmtId="0" fontId="8" fillId="0" borderId="15" xfId="3" applyFont="1" applyBorder="1" applyAlignment="1">
      <alignment vertical="center" wrapText="1"/>
    </xf>
    <xf numFmtId="0" fontId="8" fillId="0" borderId="7" xfId="3" applyFont="1" applyBorder="1" applyAlignment="1">
      <alignment vertical="center" wrapText="1"/>
    </xf>
    <xf numFmtId="0" fontId="8" fillId="0" borderId="4" xfId="3" applyFont="1" applyBorder="1" applyAlignment="1">
      <alignment horizontal="center" vertical="center" wrapText="1"/>
    </xf>
    <xf numFmtId="0" fontId="8" fillId="0" borderId="4" xfId="3" applyFont="1" applyBorder="1" applyAlignment="1">
      <alignment vertical="center" wrapText="1"/>
    </xf>
    <xf numFmtId="0" fontId="8" fillId="0" borderId="0" xfId="3" applyFont="1" applyAlignment="1">
      <alignment horizontal="center" vertical="center" wrapText="1"/>
    </xf>
    <xf numFmtId="0" fontId="9" fillId="0" borderId="15" xfId="3" applyFont="1" applyBorder="1" applyAlignment="1">
      <alignment horizontal="center" vertical="center" wrapText="1"/>
    </xf>
    <xf numFmtId="0" fontId="5" fillId="0" borderId="0" xfId="3" applyFont="1" applyAlignment="1">
      <alignment horizontal="center" vertical="center" wrapText="1"/>
    </xf>
    <xf numFmtId="0" fontId="7" fillId="0" borderId="3" xfId="3" applyFont="1" applyBorder="1" applyAlignment="1">
      <alignment horizontal="center" vertical="center" wrapText="1"/>
    </xf>
    <xf numFmtId="0" fontId="8" fillId="0" borderId="15" xfId="3" applyFont="1" applyBorder="1" applyAlignment="1">
      <alignment horizontal="center" vertical="center" wrapText="1"/>
    </xf>
    <xf numFmtId="2" fontId="8" fillId="0" borderId="15" xfId="3" applyNumberFormat="1" applyFont="1" applyBorder="1" applyAlignment="1">
      <alignment vertical="center" wrapText="1"/>
    </xf>
    <xf numFmtId="2" fontId="8" fillId="0" borderId="7" xfId="3" applyNumberFormat="1" applyFont="1" applyBorder="1" applyAlignment="1">
      <alignment vertical="center" wrapText="1"/>
    </xf>
    <xf numFmtId="2" fontId="8" fillId="0" borderId="4" xfId="3" applyNumberFormat="1" applyFont="1" applyBorder="1" applyAlignment="1">
      <alignment vertical="center" wrapText="1"/>
    </xf>
    <xf numFmtId="2" fontId="8" fillId="0" borderId="0" xfId="3" applyNumberFormat="1" applyFont="1" applyAlignment="1">
      <alignment vertical="center" wrapText="1"/>
    </xf>
    <xf numFmtId="0" fontId="7" fillId="7" borderId="15" xfId="3" applyFont="1" applyFill="1" applyBorder="1" applyAlignment="1">
      <alignment horizontal="center" vertical="center" wrapText="1"/>
    </xf>
    <xf numFmtId="0" fontId="10" fillId="2" borderId="0" xfId="3" applyFont="1" applyFill="1" applyAlignment="1">
      <alignment vertical="center"/>
    </xf>
    <xf numFmtId="0" fontId="9" fillId="3" borderId="0" xfId="3" applyFont="1" applyFill="1" applyAlignment="1">
      <alignment horizontal="center" vertical="center" wrapText="1"/>
    </xf>
    <xf numFmtId="0" fontId="9" fillId="4" borderId="0" xfId="3" applyFont="1" applyFill="1" applyAlignment="1">
      <alignment horizontal="center" vertical="center" wrapText="1"/>
    </xf>
    <xf numFmtId="0" fontId="9" fillId="0" borderId="0" xfId="3" applyFont="1" applyAlignment="1">
      <alignment horizontal="center" vertical="center" wrapText="1"/>
    </xf>
    <xf numFmtId="0" fontId="11" fillId="8" borderId="6" xfId="3" applyFont="1" applyFill="1" applyBorder="1"/>
    <xf numFmtId="174" fontId="3" fillId="0" borderId="0" xfId="0" applyNumberFormat="1" applyFont="1"/>
    <xf numFmtId="0" fontId="15" fillId="0" borderId="6" xfId="3" applyFont="1" applyBorder="1" applyAlignment="1">
      <alignment horizontal="center" vertical="top"/>
    </xf>
    <xf numFmtId="0" fontId="15" fillId="0" borderId="0" xfId="3" applyFont="1"/>
    <xf numFmtId="0" fontId="16" fillId="8" borderId="6" xfId="3" applyFont="1" applyFill="1" applyBorder="1"/>
    <xf numFmtId="0" fontId="16" fillId="8" borderId="6" xfId="3" applyFont="1" applyFill="1" applyBorder="1" applyAlignment="1">
      <alignment horizontal="center"/>
    </xf>
    <xf numFmtId="0" fontId="16" fillId="0" borderId="6" xfId="3" applyFont="1" applyBorder="1"/>
    <xf numFmtId="0" fontId="15" fillId="0" borderId="6" xfId="3" applyFont="1" applyBorder="1"/>
    <xf numFmtId="0" fontId="1" fillId="0" borderId="0" xfId="3" applyFont="1"/>
    <xf numFmtId="0" fontId="1" fillId="0" borderId="6" xfId="3" applyFont="1" applyBorder="1" applyAlignment="1">
      <alignment horizontal="center"/>
    </xf>
    <xf numFmtId="0" fontId="14" fillId="0" borderId="0" xfId="3" applyFont="1"/>
    <xf numFmtId="0" fontId="14" fillId="8" borderId="6" xfId="3" applyFont="1" applyFill="1" applyBorder="1"/>
    <xf numFmtId="164" fontId="1" fillId="0" borderId="6" xfId="3" applyNumberFormat="1" applyFont="1" applyBorder="1"/>
    <xf numFmtId="2" fontId="1" fillId="0" borderId="6" xfId="3" applyNumberFormat="1" applyFont="1" applyBorder="1"/>
    <xf numFmtId="2" fontId="15" fillId="0" borderId="6" xfId="3" applyNumberFormat="1" applyFont="1" applyBorder="1"/>
    <xf numFmtId="0" fontId="16" fillId="8" borderId="15" xfId="3" applyFont="1" applyFill="1" applyBorder="1" applyAlignment="1">
      <alignment horizontal="center"/>
    </xf>
    <xf numFmtId="0" fontId="16" fillId="8" borderId="15" xfId="3" applyFont="1" applyFill="1" applyBorder="1"/>
    <xf numFmtId="0" fontId="14" fillId="8" borderId="15" xfId="3" applyFont="1" applyFill="1" applyBorder="1"/>
    <xf numFmtId="0" fontId="16" fillId="8" borderId="1" xfId="3" applyFont="1" applyFill="1" applyBorder="1"/>
    <xf numFmtId="2" fontId="15" fillId="0" borderId="16" xfId="3" applyNumberFormat="1" applyFont="1" applyBorder="1"/>
    <xf numFmtId="0" fontId="1" fillId="0" borderId="16" xfId="3" applyFont="1" applyBorder="1"/>
    <xf numFmtId="166" fontId="15" fillId="0" borderId="6" xfId="3" applyNumberFormat="1" applyFont="1" applyBorder="1"/>
    <xf numFmtId="0" fontId="16" fillId="0" borderId="0" xfId="3" applyFont="1"/>
    <xf numFmtId="0" fontId="16" fillId="0" borderId="0" xfId="3" applyFont="1" applyAlignment="1">
      <alignment horizontal="center"/>
    </xf>
    <xf numFmtId="164" fontId="15" fillId="0" borderId="6" xfId="3" applyNumberFormat="1" applyFont="1" applyBorder="1"/>
    <xf numFmtId="0" fontId="15" fillId="0" borderId="16" xfId="3" applyFont="1" applyBorder="1"/>
    <xf numFmtId="0" fontId="16" fillId="8" borderId="16" xfId="3" applyFont="1" applyFill="1" applyBorder="1" applyAlignment="1">
      <alignment horizontal="center"/>
    </xf>
    <xf numFmtId="0" fontId="16" fillId="8" borderId="16" xfId="3" applyFont="1" applyFill="1" applyBorder="1"/>
    <xf numFmtId="0" fontId="14" fillId="8" borderId="16" xfId="3" applyFont="1" applyFill="1" applyBorder="1"/>
    <xf numFmtId="166" fontId="15" fillId="0" borderId="16" xfId="3" applyNumberFormat="1" applyFont="1" applyBorder="1"/>
    <xf numFmtId="2" fontId="1" fillId="0" borderId="16" xfId="3" applyNumberFormat="1" applyFont="1" applyBorder="1"/>
    <xf numFmtId="0" fontId="17" fillId="0" borderId="0" xfId="3" applyFont="1"/>
    <xf numFmtId="0" fontId="18" fillId="0" borderId="6" xfId="3" applyFont="1" applyBorder="1"/>
    <xf numFmtId="0" fontId="12" fillId="0" borderId="0" xfId="3" applyFont="1"/>
    <xf numFmtId="0" fontId="7" fillId="8" borderId="6" xfId="3" applyFont="1" applyFill="1" applyBorder="1" applyAlignment="1">
      <alignment horizontal="center" wrapText="1"/>
    </xf>
    <xf numFmtId="0" fontId="7" fillId="8" borderId="6" xfId="3" applyFont="1" applyFill="1" applyBorder="1" applyAlignment="1">
      <alignment horizontal="center"/>
    </xf>
    <xf numFmtId="0" fontId="18" fillId="0" borderId="0" xfId="3" applyFont="1"/>
    <xf numFmtId="164" fontId="5" fillId="0" borderId="6" xfId="3" applyNumberFormat="1" applyFont="1" applyBorder="1" applyAlignment="1">
      <alignment horizontal="right"/>
    </xf>
    <xf numFmtId="164" fontId="5" fillId="0" borderId="6" xfId="3" applyNumberFormat="1" applyFont="1" applyBorder="1" applyAlignment="1">
      <alignment horizontal="center"/>
    </xf>
    <xf numFmtId="9" fontId="5" fillId="0" borderId="6" xfId="3" applyNumberFormat="1" applyFont="1" applyBorder="1" applyAlignment="1">
      <alignment horizontal="center"/>
    </xf>
    <xf numFmtId="10" fontId="5" fillId="0" borderId="6" xfId="3" applyNumberFormat="1" applyFont="1" applyBorder="1" applyAlignment="1">
      <alignment horizontal="center"/>
    </xf>
    <xf numFmtId="164" fontId="18" fillId="0" borderId="6" xfId="3" applyNumberFormat="1" applyFont="1" applyBorder="1"/>
    <xf numFmtId="2" fontId="5" fillId="0" borderId="6" xfId="3" applyNumberFormat="1" applyFont="1" applyBorder="1" applyAlignment="1">
      <alignment horizontal="center"/>
    </xf>
    <xf numFmtId="0" fontId="18" fillId="0" borderId="15" xfId="3" applyFont="1" applyBorder="1"/>
    <xf numFmtId="1" fontId="18" fillId="0" borderId="15" xfId="3" applyNumberFormat="1" applyFont="1" applyBorder="1"/>
    <xf numFmtId="1" fontId="1" fillId="0" borderId="16" xfId="3" applyNumberFormat="1" applyFont="1" applyBorder="1"/>
    <xf numFmtId="2" fontId="5" fillId="0" borderId="3" xfId="3" applyNumberFormat="1" applyFont="1" applyBorder="1" applyAlignment="1">
      <alignment horizontal="center"/>
    </xf>
    <xf numFmtId="164" fontId="5" fillId="0" borderId="0" xfId="3" applyNumberFormat="1" applyFont="1" applyAlignment="1">
      <alignment horizontal="center"/>
    </xf>
    <xf numFmtId="0" fontId="16" fillId="0" borderId="0" xfId="3" applyFont="1" applyAlignment="1">
      <alignment horizontal="right"/>
    </xf>
    <xf numFmtId="1" fontId="16" fillId="0" borderId="0" xfId="3" applyNumberFormat="1" applyFont="1" applyAlignment="1">
      <alignment horizontal="right"/>
    </xf>
    <xf numFmtId="0" fontId="16" fillId="8" borderId="6" xfId="3" applyFont="1" applyFill="1" applyBorder="1" applyAlignment="1">
      <alignment horizontal="left"/>
    </xf>
    <xf numFmtId="168" fontId="16" fillId="8" borderId="6" xfId="3" applyNumberFormat="1" applyFont="1" applyFill="1" applyBorder="1" applyAlignment="1">
      <alignment horizontal="left"/>
    </xf>
    <xf numFmtId="168" fontId="16" fillId="8" borderId="6" xfId="3" applyNumberFormat="1" applyFont="1" applyFill="1" applyBorder="1" applyAlignment="1">
      <alignment horizontal="center"/>
    </xf>
    <xf numFmtId="169" fontId="16" fillId="8" borderId="6" xfId="3" applyNumberFormat="1" applyFont="1" applyFill="1" applyBorder="1" applyAlignment="1">
      <alignment horizontal="center"/>
    </xf>
    <xf numFmtId="169" fontId="16" fillId="8" borderId="6" xfId="3" applyNumberFormat="1" applyFont="1" applyFill="1" applyBorder="1" applyAlignment="1">
      <alignment horizontal="right"/>
    </xf>
    <xf numFmtId="0" fontId="16" fillId="8" borderId="6" xfId="3" applyFont="1" applyFill="1" applyBorder="1" applyAlignment="1">
      <alignment horizontal="right"/>
    </xf>
    <xf numFmtId="2" fontId="16" fillId="8" borderId="6" xfId="3" applyNumberFormat="1" applyFont="1" applyFill="1" applyBorder="1"/>
    <xf numFmtId="0" fontId="1" fillId="0" borderId="6" xfId="3" applyFont="1" applyBorder="1"/>
    <xf numFmtId="0" fontId="1" fillId="5" borderId="6" xfId="3" applyFont="1" applyFill="1" applyBorder="1"/>
    <xf numFmtId="0" fontId="15" fillId="2" borderId="0" xfId="3" applyFont="1" applyFill="1"/>
    <xf numFmtId="0" fontId="14" fillId="8" borderId="6" xfId="3" applyFont="1" applyFill="1" applyBorder="1" applyAlignment="1">
      <alignment horizontal="right"/>
    </xf>
    <xf numFmtId="0" fontId="1" fillId="0" borderId="6" xfId="3" applyFont="1" applyBorder="1" applyAlignment="1">
      <alignment horizontal="right"/>
    </xf>
    <xf numFmtId="1" fontId="1" fillId="0" borderId="6" xfId="3" applyNumberFormat="1" applyFont="1" applyBorder="1" applyAlignment="1">
      <alignment horizontal="right"/>
    </xf>
    <xf numFmtId="1" fontId="15" fillId="0" borderId="0" xfId="3" applyNumberFormat="1" applyFont="1" applyAlignment="1">
      <alignment horizontal="right"/>
    </xf>
    <xf numFmtId="0" fontId="15" fillId="0" borderId="0" xfId="3" applyFont="1" applyAlignment="1">
      <alignment horizontal="right"/>
    </xf>
    <xf numFmtId="9" fontId="15" fillId="0" borderId="0" xfId="3" applyNumberFormat="1" applyFont="1" applyAlignment="1">
      <alignment horizontal="right"/>
    </xf>
    <xf numFmtId="9" fontId="1" fillId="0" borderId="0" xfId="3" applyNumberFormat="1" applyFont="1"/>
    <xf numFmtId="10" fontId="1" fillId="0" borderId="6" xfId="3" applyNumberFormat="1" applyFont="1" applyBorder="1"/>
    <xf numFmtId="10" fontId="1" fillId="0" borderId="0" xfId="3" applyNumberFormat="1" applyFont="1"/>
    <xf numFmtId="0" fontId="14" fillId="8" borderId="6" xfId="3" applyFont="1" applyFill="1" applyBorder="1" applyAlignment="1">
      <alignment wrapText="1"/>
    </xf>
    <xf numFmtId="0" fontId="16" fillId="0" borderId="0" xfId="3" applyFont="1" applyAlignment="1">
      <alignment horizontal="center" vertical="center" wrapText="1"/>
    </xf>
    <xf numFmtId="0" fontId="16" fillId="0" borderId="5" xfId="3" applyFont="1" applyBorder="1" applyAlignment="1">
      <alignment horizontal="left" vertical="center" wrapText="1"/>
    </xf>
    <xf numFmtId="0" fontId="16" fillId="0" borderId="5" xfId="3" applyFont="1" applyBorder="1" applyAlignment="1">
      <alignment horizontal="center" vertical="center" wrapText="1"/>
    </xf>
    <xf numFmtId="0" fontId="1" fillId="0" borderId="0" xfId="3" applyFont="1" applyAlignment="1">
      <alignment vertical="center" wrapText="1"/>
    </xf>
    <xf numFmtId="0" fontId="14" fillId="0" borderId="7" xfId="3" applyFont="1" applyBorder="1" applyAlignment="1">
      <alignment horizontal="center" vertical="center" wrapText="1"/>
    </xf>
    <xf numFmtId="0" fontId="1" fillId="0" borderId="7" xfId="3" applyFont="1" applyBorder="1" applyAlignment="1">
      <alignment horizontal="center" vertical="center" wrapText="1"/>
    </xf>
    <xf numFmtId="0" fontId="1" fillId="0" borderId="15" xfId="3" applyFont="1" applyBorder="1" applyAlignment="1">
      <alignment vertical="center" wrapText="1"/>
    </xf>
    <xf numFmtId="0" fontId="20" fillId="0" borderId="15" xfId="3" applyFont="1" applyBorder="1" applyAlignment="1">
      <alignment horizontal="right" vertical="center" wrapText="1"/>
    </xf>
    <xf numFmtId="0" fontId="15" fillId="0" borderId="15" xfId="3" applyFont="1" applyBorder="1" applyAlignment="1">
      <alignment horizontal="right" vertical="center" wrapText="1"/>
    </xf>
    <xf numFmtId="0" fontId="15" fillId="0" borderId="9" xfId="3" applyFont="1" applyBorder="1" applyAlignment="1">
      <alignment horizontal="right" vertical="center" wrapText="1"/>
    </xf>
    <xf numFmtId="0" fontId="1" fillId="0" borderId="7" xfId="3" applyFont="1" applyBorder="1" applyAlignment="1">
      <alignment vertical="center" wrapText="1"/>
    </xf>
    <xf numFmtId="0" fontId="1" fillId="0" borderId="9" xfId="3" applyFont="1" applyBorder="1" applyAlignment="1">
      <alignment vertical="center" wrapText="1"/>
    </xf>
    <xf numFmtId="0" fontId="15" fillId="0" borderId="9" xfId="3" applyFont="1" applyBorder="1" applyAlignment="1">
      <alignment horizontal="right" wrapText="1"/>
    </xf>
    <xf numFmtId="0" fontId="14" fillId="0" borderId="4" xfId="3" applyFont="1" applyBorder="1" applyAlignment="1">
      <alignment horizontal="center" vertical="center" wrapText="1"/>
    </xf>
    <xf numFmtId="0" fontId="1" fillId="0" borderId="4" xfId="3" applyFont="1" applyBorder="1" applyAlignment="1">
      <alignment horizontal="center" vertical="center" wrapText="1"/>
    </xf>
    <xf numFmtId="0" fontId="1" fillId="0" borderId="4" xfId="3" applyFont="1" applyBorder="1" applyAlignment="1">
      <alignment vertical="center" wrapText="1"/>
    </xf>
    <xf numFmtId="0" fontId="1" fillId="0" borderId="5" xfId="3" applyFont="1" applyBorder="1" applyAlignment="1">
      <alignment vertical="center" wrapText="1"/>
    </xf>
    <xf numFmtId="0" fontId="1" fillId="0" borderId="0" xfId="3" applyFont="1" applyAlignment="1">
      <alignment horizontal="center" vertical="center" wrapText="1"/>
    </xf>
    <xf numFmtId="0" fontId="14" fillId="4" borderId="0" xfId="3" applyFont="1" applyFill="1" applyAlignment="1">
      <alignment vertical="center"/>
    </xf>
    <xf numFmtId="0" fontId="14" fillId="0" borderId="15" xfId="3" applyFont="1" applyBorder="1" applyAlignment="1">
      <alignment horizontal="center" vertical="center" wrapText="1"/>
    </xf>
    <xf numFmtId="0" fontId="15" fillId="0" borderId="0" xfId="3" applyFont="1" applyAlignment="1">
      <alignment horizontal="center" vertical="center" wrapText="1"/>
    </xf>
    <xf numFmtId="0" fontId="15" fillId="0" borderId="4" xfId="3" applyFont="1" applyBorder="1" applyAlignment="1">
      <alignment horizontal="center" vertical="center" wrapText="1"/>
    </xf>
    <xf numFmtId="0" fontId="16" fillId="0" borderId="3" xfId="3" applyFont="1" applyBorder="1" applyAlignment="1">
      <alignment horizontal="center" vertical="center" wrapText="1"/>
    </xf>
    <xf numFmtId="0" fontId="15" fillId="0" borderId="6" xfId="3" applyFont="1" applyBorder="1" applyAlignment="1">
      <alignment horizontal="center" vertical="center" wrapText="1"/>
    </xf>
    <xf numFmtId="0" fontId="16" fillId="0" borderId="6" xfId="3" applyFont="1" applyBorder="1" applyAlignment="1">
      <alignment horizontal="center" vertical="center" wrapText="1"/>
    </xf>
    <xf numFmtId="0" fontId="1" fillId="0" borderId="0" xfId="3" applyFont="1" applyAlignment="1">
      <alignment vertical="center"/>
    </xf>
    <xf numFmtId="1" fontId="1" fillId="0" borderId="0" xfId="3" applyNumberFormat="1" applyFont="1" applyAlignment="1">
      <alignment vertical="center"/>
    </xf>
    <xf numFmtId="166" fontId="1" fillId="0" borderId="0" xfId="3" applyNumberFormat="1" applyFont="1" applyAlignment="1">
      <alignment vertical="center"/>
    </xf>
    <xf numFmtId="0" fontId="14" fillId="0" borderId="6" xfId="3" applyFont="1" applyBorder="1" applyAlignment="1">
      <alignment vertical="center"/>
    </xf>
    <xf numFmtId="0" fontId="14" fillId="0" borderId="6" xfId="3" applyFont="1" applyBorder="1" applyAlignment="1">
      <alignment horizontal="center" vertical="center"/>
    </xf>
    <xf numFmtId="166" fontId="1" fillId="0" borderId="6" xfId="3" applyNumberFormat="1" applyFont="1" applyBorder="1" applyAlignment="1">
      <alignment vertical="center"/>
    </xf>
    <xf numFmtId="0" fontId="3" fillId="0" borderId="0" xfId="3" applyFont="1" applyAlignment="1">
      <alignment horizontal="center" vertical="center"/>
    </xf>
    <xf numFmtId="0" fontId="3" fillId="0" borderId="0" xfId="3" applyFont="1" applyAlignment="1">
      <alignment vertical="center"/>
    </xf>
    <xf numFmtId="0" fontId="3" fillId="0" borderId="0" xfId="3" applyFont="1" applyAlignment="1">
      <alignment vertical="center" wrapText="1"/>
    </xf>
    <xf numFmtId="0" fontId="3" fillId="0" borderId="0" xfId="3" applyFont="1" applyAlignment="1">
      <alignment horizontal="center" vertical="center" wrapText="1"/>
    </xf>
    <xf numFmtId="0" fontId="7" fillId="0" borderId="9" xfId="3" applyFont="1" applyBorder="1" applyAlignment="1">
      <alignment horizontal="center" vertical="center" wrapText="1"/>
    </xf>
    <xf numFmtId="0" fontId="9" fillId="0" borderId="15" xfId="3" applyFont="1" applyBorder="1" applyAlignment="1">
      <alignment horizontal="center" vertical="center"/>
    </xf>
    <xf numFmtId="0" fontId="3" fillId="0" borderId="15" xfId="3" applyFont="1" applyBorder="1" applyAlignment="1">
      <alignment horizontal="center" vertical="center"/>
    </xf>
    <xf numFmtId="1" fontId="3" fillId="0" borderId="15" xfId="3" applyNumberFormat="1" applyFont="1" applyBorder="1" applyAlignment="1">
      <alignment vertical="center"/>
    </xf>
    <xf numFmtId="0" fontId="9" fillId="0" borderId="7" xfId="3" applyFont="1" applyBorder="1" applyAlignment="1">
      <alignment horizontal="center" vertical="center"/>
    </xf>
    <xf numFmtId="0" fontId="3" fillId="0" borderId="7" xfId="3" applyFont="1" applyBorder="1" applyAlignment="1">
      <alignment horizontal="center" vertical="center"/>
    </xf>
    <xf numFmtId="1" fontId="3" fillId="0" borderId="7" xfId="3" applyNumberFormat="1" applyFont="1" applyBorder="1" applyAlignment="1">
      <alignment vertical="center"/>
    </xf>
    <xf numFmtId="0" fontId="3" fillId="0" borderId="4" xfId="3" applyFont="1" applyBorder="1" applyAlignment="1">
      <alignment horizontal="center" vertical="center"/>
    </xf>
    <xf numFmtId="1" fontId="3" fillId="0" borderId="4" xfId="3" applyNumberFormat="1" applyFont="1" applyBorder="1" applyAlignment="1">
      <alignment vertical="center"/>
    </xf>
    <xf numFmtId="0" fontId="3" fillId="0" borderId="0" xfId="3" applyFont="1"/>
    <xf numFmtId="0" fontId="15" fillId="0" borderId="10" xfId="3" applyFont="1" applyBorder="1"/>
    <xf numFmtId="0" fontId="15" fillId="0" borderId="2" xfId="3" applyFont="1" applyBorder="1"/>
    <xf numFmtId="0" fontId="15" fillId="0" borderId="0" xfId="3" applyFont="1" applyAlignment="1">
      <alignment wrapText="1"/>
    </xf>
    <xf numFmtId="0" fontId="1" fillId="0" borderId="0" xfId="3" applyFont="1" applyAlignment="1">
      <alignment wrapText="1"/>
    </xf>
    <xf numFmtId="0" fontId="16" fillId="0" borderId="13" xfId="3" applyFont="1" applyBorder="1" applyAlignment="1">
      <alignment horizontal="left" vertical="top"/>
    </xf>
    <xf numFmtId="0" fontId="16" fillId="0" borderId="6" xfId="3" applyFont="1" applyBorder="1" applyAlignment="1">
      <alignment horizontal="left" vertical="top"/>
    </xf>
    <xf numFmtId="0" fontId="16" fillId="0" borderId="3" xfId="3" applyFont="1" applyBorder="1" applyAlignment="1">
      <alignment horizontal="left" vertical="top" wrapText="1"/>
    </xf>
    <xf numFmtId="0" fontId="15" fillId="0" borderId="5" xfId="3" applyFont="1" applyBorder="1" applyAlignment="1">
      <alignment horizontal="left" vertical="top" wrapText="1"/>
    </xf>
    <xf numFmtId="0" fontId="15" fillId="0" borderId="0" xfId="3" applyFont="1" applyAlignment="1">
      <alignment horizontal="left" vertical="top"/>
    </xf>
    <xf numFmtId="0" fontId="15" fillId="0" borderId="8" xfId="3" applyFont="1" applyBorder="1" applyAlignment="1">
      <alignment horizontal="center" vertical="top"/>
    </xf>
    <xf numFmtId="0" fontId="15" fillId="0" borderId="15" xfId="3" applyFont="1" applyBorder="1" applyAlignment="1">
      <alignment horizontal="center" vertical="top"/>
    </xf>
    <xf numFmtId="0" fontId="15" fillId="0" borderId="9" xfId="3" applyFont="1" applyBorder="1" applyAlignment="1">
      <alignment horizontal="center" vertical="top"/>
    </xf>
    <xf numFmtId="0" fontId="15" fillId="0" borderId="7" xfId="3" applyFont="1" applyBorder="1" applyAlignment="1">
      <alignment horizontal="center" vertical="top"/>
    </xf>
    <xf numFmtId="0" fontId="15" fillId="0" borderId="10" xfId="3" applyFont="1" applyBorder="1" applyAlignment="1">
      <alignment horizontal="left" vertical="top"/>
    </xf>
    <xf numFmtId="0" fontId="15" fillId="0" borderId="14" xfId="3" applyFont="1" applyBorder="1" applyAlignment="1">
      <alignment horizontal="center" vertical="top"/>
    </xf>
    <xf numFmtId="0" fontId="15" fillId="0" borderId="4" xfId="3" applyFont="1" applyBorder="1" applyAlignment="1">
      <alignment horizontal="center" vertical="top"/>
    </xf>
    <xf numFmtId="0" fontId="15" fillId="0" borderId="13" xfId="3" applyFont="1" applyBorder="1" applyAlignment="1">
      <alignment horizontal="center" vertical="top"/>
    </xf>
    <xf numFmtId="0" fontId="15" fillId="0" borderId="14" xfId="3" applyFont="1" applyBorder="1" applyAlignment="1">
      <alignment horizontal="left" vertical="top"/>
    </xf>
    <xf numFmtId="0" fontId="15" fillId="0" borderId="4" xfId="3" applyFont="1" applyBorder="1" applyAlignment="1">
      <alignment horizontal="left" vertical="top" wrapText="1"/>
    </xf>
    <xf numFmtId="0" fontId="15" fillId="0" borderId="3" xfId="3" applyFont="1" applyBorder="1" applyAlignment="1">
      <alignment horizontal="center" vertical="top"/>
    </xf>
    <xf numFmtId="0" fontId="15" fillId="0" borderId="5" xfId="3" applyFont="1" applyBorder="1" applyAlignment="1">
      <alignment horizontal="center" vertical="top"/>
    </xf>
    <xf numFmtId="0" fontId="15" fillId="0" borderId="8" xfId="3" applyFont="1" applyBorder="1" applyAlignment="1">
      <alignment horizontal="left" vertical="top"/>
    </xf>
    <xf numFmtId="0" fontId="15" fillId="0" borderId="1" xfId="3" applyFont="1" applyBorder="1" applyAlignment="1">
      <alignment horizontal="left" vertical="top"/>
    </xf>
    <xf numFmtId="0" fontId="15" fillId="0" borderId="1" xfId="3" applyFont="1" applyBorder="1" applyAlignment="1">
      <alignment horizontal="center" vertical="top"/>
    </xf>
    <xf numFmtId="0" fontId="16" fillId="7" borderId="15" xfId="3" applyFont="1" applyFill="1" applyBorder="1" applyAlignment="1">
      <alignment horizontal="center" vertical="center" wrapText="1"/>
    </xf>
    <xf numFmtId="0" fontId="1" fillId="0" borderId="15" xfId="3" applyFont="1" applyBorder="1" applyAlignment="1">
      <alignment horizontal="center" vertical="center" wrapText="1"/>
    </xf>
    <xf numFmtId="1" fontId="1" fillId="0" borderId="15" xfId="3" applyNumberFormat="1" applyFont="1" applyBorder="1" applyAlignment="1">
      <alignment horizontal="center" vertical="center" wrapText="1"/>
    </xf>
    <xf numFmtId="165" fontId="1" fillId="0" borderId="0" xfId="3" applyNumberFormat="1" applyFont="1" applyAlignment="1">
      <alignment horizontal="center" vertical="center" wrapText="1"/>
    </xf>
    <xf numFmtId="1" fontId="1" fillId="0" borderId="7" xfId="3" applyNumberFormat="1" applyFont="1" applyBorder="1" applyAlignment="1">
      <alignment horizontal="center" vertical="center" wrapText="1"/>
    </xf>
    <xf numFmtId="1" fontId="1" fillId="0" borderId="4" xfId="3" applyNumberFormat="1" applyFont="1" applyBorder="1" applyAlignment="1">
      <alignment horizontal="center" vertical="center" wrapText="1"/>
    </xf>
    <xf numFmtId="0" fontId="14" fillId="3" borderId="0" xfId="3" applyFont="1" applyFill="1" applyAlignment="1">
      <alignment horizontal="center" vertical="center" wrapText="1"/>
    </xf>
    <xf numFmtId="0" fontId="14" fillId="4" borderId="0" xfId="3" applyFont="1" applyFill="1" applyAlignment="1">
      <alignment horizontal="center" vertical="center" wrapText="1"/>
    </xf>
    <xf numFmtId="0" fontId="14" fillId="0" borderId="0" xfId="3" applyFont="1" applyAlignment="1">
      <alignment horizontal="center" vertical="center" wrapText="1"/>
    </xf>
    <xf numFmtId="2" fontId="1" fillId="0" borderId="15" xfId="3" applyNumberFormat="1" applyFont="1" applyBorder="1" applyAlignment="1">
      <alignment horizontal="center" vertical="center" wrapText="1"/>
    </xf>
    <xf numFmtId="2" fontId="1" fillId="0" borderId="0" xfId="3" applyNumberFormat="1" applyFont="1" applyAlignment="1">
      <alignment horizontal="center" vertical="center" wrapText="1"/>
    </xf>
    <xf numFmtId="2" fontId="1" fillId="0" borderId="7" xfId="3" applyNumberFormat="1" applyFont="1" applyBorder="1" applyAlignment="1">
      <alignment horizontal="center" vertical="center" wrapText="1"/>
    </xf>
    <xf numFmtId="1" fontId="1" fillId="0" borderId="0" xfId="3" applyNumberFormat="1" applyFont="1" applyAlignment="1">
      <alignment horizontal="center" vertical="center" wrapText="1"/>
    </xf>
    <xf numFmtId="2" fontId="1" fillId="0" borderId="4" xfId="3" applyNumberFormat="1" applyFont="1" applyBorder="1" applyAlignment="1">
      <alignment horizontal="center" vertical="center" wrapText="1"/>
    </xf>
    <xf numFmtId="166" fontId="1" fillId="0" borderId="15" xfId="3" applyNumberFormat="1" applyFont="1" applyBorder="1" applyAlignment="1">
      <alignment horizontal="center" vertical="center" wrapText="1"/>
    </xf>
    <xf numFmtId="166" fontId="1" fillId="0" borderId="0" xfId="3" applyNumberFormat="1" applyFont="1" applyAlignment="1">
      <alignment horizontal="center" vertical="center" wrapText="1"/>
    </xf>
    <xf numFmtId="166" fontId="1" fillId="0" borderId="7" xfId="3" applyNumberFormat="1" applyFont="1" applyBorder="1" applyAlignment="1">
      <alignment horizontal="center" vertical="center" wrapText="1"/>
    </xf>
    <xf numFmtId="166" fontId="1" fillId="0" borderId="4" xfId="3" applyNumberFormat="1" applyFont="1" applyBorder="1" applyAlignment="1">
      <alignment horizontal="center" vertical="center" wrapText="1"/>
    </xf>
    <xf numFmtId="0" fontId="14" fillId="7" borderId="9" xfId="3" applyFont="1" applyFill="1" applyBorder="1" applyAlignment="1">
      <alignment horizontal="center" vertical="center" wrapText="1"/>
    </xf>
    <xf numFmtId="0" fontId="16" fillId="7" borderId="0" xfId="3" applyFont="1" applyFill="1" applyAlignment="1">
      <alignment horizontal="center" vertical="center" wrapText="1"/>
    </xf>
    <xf numFmtId="1" fontId="1" fillId="0" borderId="15" xfId="3" applyNumberFormat="1" applyFont="1" applyBorder="1" applyAlignment="1">
      <alignment horizontal="center" vertical="center"/>
    </xf>
    <xf numFmtId="1" fontId="1" fillId="0" borderId="7" xfId="3" applyNumberFormat="1" applyFont="1" applyBorder="1" applyAlignment="1">
      <alignment horizontal="center" vertical="center"/>
    </xf>
    <xf numFmtId="167" fontId="1" fillId="0" borderId="0" xfId="3" applyNumberFormat="1" applyFont="1" applyAlignment="1">
      <alignment vertical="center"/>
    </xf>
    <xf numFmtId="0" fontId="1" fillId="0" borderId="7" xfId="3" applyFont="1" applyBorder="1" applyAlignment="1">
      <alignment horizontal="center" vertical="center"/>
    </xf>
    <xf numFmtId="0" fontId="1" fillId="0" borderId="4" xfId="3" applyFont="1" applyBorder="1" applyAlignment="1">
      <alignment horizontal="center" vertical="center"/>
    </xf>
    <xf numFmtId="1" fontId="1" fillId="0" borderId="4" xfId="3" applyNumberFormat="1" applyFont="1" applyBorder="1" applyAlignment="1">
      <alignment horizontal="center" vertical="center"/>
    </xf>
    <xf numFmtId="0" fontId="1" fillId="4" borderId="0" xfId="3" applyFont="1" applyFill="1" applyAlignment="1">
      <alignment vertical="center"/>
    </xf>
    <xf numFmtId="0" fontId="1" fillId="0" borderId="10" xfId="3" applyFont="1" applyBorder="1" applyAlignment="1">
      <alignment vertical="center"/>
    </xf>
    <xf numFmtId="0" fontId="1" fillId="0" borderId="9" xfId="3" applyFont="1" applyBorder="1" applyAlignment="1">
      <alignment vertical="center"/>
    </xf>
    <xf numFmtId="0" fontId="14" fillId="7" borderId="0" xfId="3" applyFont="1" applyFill="1" applyAlignment="1">
      <alignment horizontal="center" vertical="center" wrapText="1"/>
    </xf>
    <xf numFmtId="2" fontId="1" fillId="0" borderId="15" xfId="3" applyNumberFormat="1" applyFont="1" applyBorder="1" applyAlignment="1">
      <alignment horizontal="center" vertical="center"/>
    </xf>
    <xf numFmtId="165" fontId="1" fillId="0" borderId="15" xfId="3" applyNumberFormat="1" applyFont="1" applyBorder="1" applyAlignment="1">
      <alignment horizontal="center" vertical="center"/>
    </xf>
    <xf numFmtId="2" fontId="1" fillId="0" borderId="0" xfId="3" applyNumberFormat="1" applyFont="1" applyAlignment="1">
      <alignment horizontal="right" vertical="center"/>
    </xf>
    <xf numFmtId="2" fontId="1" fillId="0" borderId="7" xfId="3" applyNumberFormat="1" applyFont="1" applyBorder="1" applyAlignment="1">
      <alignment horizontal="center" vertical="center"/>
    </xf>
    <xf numFmtId="165" fontId="1" fillId="0" borderId="7" xfId="3" applyNumberFormat="1" applyFont="1" applyBorder="1" applyAlignment="1">
      <alignment horizontal="center" vertical="center"/>
    </xf>
    <xf numFmtId="165" fontId="1" fillId="0" borderId="0" xfId="3" applyNumberFormat="1" applyFont="1" applyAlignment="1">
      <alignment horizontal="right" vertical="center"/>
    </xf>
    <xf numFmtId="0" fontId="1" fillId="0" borderId="0" xfId="3" applyFont="1" applyAlignment="1">
      <alignment horizontal="right" vertical="center"/>
    </xf>
    <xf numFmtId="2" fontId="1" fillId="0" borderId="4" xfId="3" applyNumberFormat="1" applyFont="1" applyBorder="1" applyAlignment="1">
      <alignment horizontal="center" vertical="center"/>
    </xf>
    <xf numFmtId="165" fontId="1" fillId="0" borderId="4" xfId="3" applyNumberFormat="1" applyFont="1" applyBorder="1" applyAlignment="1">
      <alignment horizontal="center" vertical="center"/>
    </xf>
    <xf numFmtId="165" fontId="1" fillId="0" borderId="0" xfId="3" applyNumberFormat="1" applyFont="1" applyAlignment="1">
      <alignment vertical="center"/>
    </xf>
    <xf numFmtId="166" fontId="1" fillId="0" borderId="0" xfId="3" applyNumberFormat="1" applyFont="1" applyAlignment="1">
      <alignment horizontal="right" vertical="center"/>
    </xf>
    <xf numFmtId="166" fontId="1" fillId="0" borderId="15" xfId="3" applyNumberFormat="1" applyFont="1" applyBorder="1" applyAlignment="1">
      <alignment horizontal="center" vertical="center"/>
    </xf>
    <xf numFmtId="166" fontId="1" fillId="0" borderId="7" xfId="3" applyNumberFormat="1" applyFont="1" applyBorder="1" applyAlignment="1">
      <alignment horizontal="center" vertical="center"/>
    </xf>
    <xf numFmtId="166" fontId="1" fillId="0" borderId="4" xfId="3" applyNumberFormat="1" applyFont="1" applyBorder="1" applyAlignment="1">
      <alignment horizontal="center" vertical="center"/>
    </xf>
    <xf numFmtId="0" fontId="14" fillId="0" borderId="0" xfId="3" applyFont="1" applyAlignment="1">
      <alignment vertical="center"/>
    </xf>
    <xf numFmtId="0" fontId="25" fillId="2" borderId="0" xfId="3" applyFont="1" applyFill="1" applyAlignment="1">
      <alignment vertical="center"/>
    </xf>
    <xf numFmtId="1" fontId="1" fillId="0" borderId="15" xfId="3" applyNumberFormat="1" applyFont="1" applyBorder="1" applyAlignment="1">
      <alignment vertical="center"/>
    </xf>
    <xf numFmtId="1" fontId="1" fillId="0" borderId="7" xfId="3" applyNumberFormat="1" applyFont="1" applyBorder="1" applyAlignment="1">
      <alignment vertical="center"/>
    </xf>
    <xf numFmtId="0" fontId="1" fillId="0" borderId="7" xfId="3" applyFont="1" applyBorder="1" applyAlignment="1">
      <alignment vertical="center"/>
    </xf>
    <xf numFmtId="0" fontId="1" fillId="0" borderId="4" xfId="3" applyFont="1" applyBorder="1" applyAlignment="1">
      <alignment vertical="center"/>
    </xf>
    <xf numFmtId="1" fontId="1" fillId="0" borderId="4" xfId="3" applyNumberFormat="1" applyFont="1" applyBorder="1" applyAlignment="1">
      <alignment vertical="center"/>
    </xf>
    <xf numFmtId="165" fontId="1" fillId="0" borderId="15" xfId="3" applyNumberFormat="1" applyFont="1" applyBorder="1" applyAlignment="1">
      <alignment horizontal="center" vertical="center" wrapText="1"/>
    </xf>
    <xf numFmtId="165" fontId="1" fillId="0" borderId="7" xfId="3" applyNumberFormat="1" applyFont="1" applyBorder="1" applyAlignment="1">
      <alignment horizontal="center" vertical="center" wrapText="1"/>
    </xf>
    <xf numFmtId="165" fontId="1" fillId="0" borderId="4" xfId="3" applyNumberFormat="1" applyFont="1" applyBorder="1" applyAlignment="1">
      <alignment horizontal="center" vertical="center" wrapText="1"/>
    </xf>
    <xf numFmtId="0" fontId="3" fillId="0" borderId="15" xfId="3" applyFont="1" applyBorder="1" applyAlignment="1">
      <alignment horizontal="center" vertical="center" wrapText="1"/>
    </xf>
    <xf numFmtId="1" fontId="3" fillId="0" borderId="15" xfId="3" applyNumberFormat="1" applyFont="1" applyBorder="1" applyAlignment="1">
      <alignment horizontal="center" vertical="center"/>
    </xf>
    <xf numFmtId="1" fontId="3" fillId="0" borderId="0" xfId="3" applyNumberFormat="1" applyFont="1" applyAlignment="1">
      <alignment horizontal="center" vertical="center"/>
    </xf>
    <xf numFmtId="0" fontId="3" fillId="0" borderId="7" xfId="3" applyFont="1" applyBorder="1" applyAlignment="1">
      <alignment horizontal="center" vertical="center" wrapText="1"/>
    </xf>
    <xf numFmtId="1" fontId="3" fillId="0" borderId="7" xfId="3" applyNumberFormat="1" applyFont="1" applyBorder="1" applyAlignment="1">
      <alignment horizontal="center" vertical="center"/>
    </xf>
    <xf numFmtId="165" fontId="3" fillId="0" borderId="0" xfId="3" applyNumberFormat="1" applyFont="1" applyAlignment="1">
      <alignment horizontal="center" vertical="center"/>
    </xf>
    <xf numFmtId="1" fontId="3" fillId="0" borderId="4" xfId="3" applyNumberFormat="1" applyFont="1" applyBorder="1" applyAlignment="1">
      <alignment horizontal="center" vertical="center"/>
    </xf>
    <xf numFmtId="165" fontId="3" fillId="0" borderId="15" xfId="3" applyNumberFormat="1" applyFont="1" applyBorder="1" applyAlignment="1">
      <alignment horizontal="center" vertical="center" wrapText="1"/>
    </xf>
    <xf numFmtId="165" fontId="3" fillId="0" borderId="0" xfId="3" applyNumberFormat="1" applyFont="1" applyAlignment="1">
      <alignment horizontal="center" vertical="center" wrapText="1"/>
    </xf>
    <xf numFmtId="165" fontId="3" fillId="0" borderId="7" xfId="3" applyNumberFormat="1" applyFont="1" applyBorder="1" applyAlignment="1">
      <alignment horizontal="center" vertical="center" wrapText="1"/>
    </xf>
    <xf numFmtId="0" fontId="3" fillId="0" borderId="4" xfId="3" applyFont="1" applyBorder="1" applyAlignment="1">
      <alignment horizontal="center" vertical="center" wrapText="1"/>
    </xf>
    <xf numFmtId="165" fontId="3" fillId="0" borderId="4" xfId="3" applyNumberFormat="1" applyFont="1" applyBorder="1" applyAlignment="1">
      <alignment horizontal="center" vertical="center" wrapText="1"/>
    </xf>
    <xf numFmtId="167" fontId="3" fillId="0" borderId="15" xfId="3" applyNumberFormat="1" applyFont="1" applyBorder="1" applyAlignment="1">
      <alignment horizontal="center" vertical="center" wrapText="1"/>
    </xf>
    <xf numFmtId="167" fontId="3" fillId="0" borderId="0" xfId="3" applyNumberFormat="1" applyFont="1" applyAlignment="1">
      <alignment horizontal="center" vertical="center" wrapText="1"/>
    </xf>
    <xf numFmtId="167" fontId="3" fillId="0" borderId="7" xfId="3" applyNumberFormat="1" applyFont="1" applyBorder="1" applyAlignment="1">
      <alignment horizontal="center" vertical="center" wrapText="1"/>
    </xf>
    <xf numFmtId="167" fontId="3" fillId="0" borderId="4" xfId="3" applyNumberFormat="1" applyFont="1" applyBorder="1" applyAlignment="1">
      <alignment horizontal="center" vertical="center" wrapText="1"/>
    </xf>
    <xf numFmtId="0" fontId="15" fillId="0" borderId="0" xfId="3" applyFont="1" applyAlignment="1">
      <alignment horizontal="center" vertical="center"/>
    </xf>
    <xf numFmtId="0" fontId="15" fillId="8" borderId="6" xfId="3" applyFont="1" applyFill="1" applyBorder="1" applyAlignment="1">
      <alignment horizontal="center" vertical="center"/>
    </xf>
    <xf numFmtId="0" fontId="15" fillId="0" borderId="6" xfId="3" applyFont="1" applyBorder="1" applyAlignment="1">
      <alignment vertical="center"/>
    </xf>
    <xf numFmtId="9" fontId="15" fillId="0" borderId="6" xfId="3" applyNumberFormat="1" applyFont="1" applyBorder="1" applyAlignment="1">
      <alignment horizontal="right" vertical="center"/>
    </xf>
    <xf numFmtId="2" fontId="1" fillId="0" borderId="6" xfId="3" applyNumberFormat="1" applyFont="1" applyBorder="1" applyAlignment="1">
      <alignment horizontal="right" vertical="center"/>
    </xf>
    <xf numFmtId="2" fontId="1" fillId="0" borderId="1" xfId="3" applyNumberFormat="1" applyFont="1" applyBorder="1" applyAlignment="1">
      <alignment horizontal="right" vertical="center"/>
    </xf>
    <xf numFmtId="0" fontId="16" fillId="0" borderId="0" xfId="3" applyFont="1" applyAlignment="1">
      <alignment horizontal="left" vertical="center"/>
    </xf>
    <xf numFmtId="0" fontId="15" fillId="0" borderId="0" xfId="3" applyFont="1" applyAlignment="1">
      <alignment vertical="center"/>
    </xf>
    <xf numFmtId="0" fontId="14" fillId="9" borderId="0" xfId="3" applyFont="1" applyFill="1" applyAlignment="1">
      <alignment vertical="center"/>
    </xf>
    <xf numFmtId="0" fontId="15" fillId="0" borderId="0" xfId="3" applyFont="1" applyAlignment="1">
      <alignment horizontal="right" vertical="center"/>
    </xf>
    <xf numFmtId="0" fontId="14" fillId="0" borderId="10" xfId="3" applyFont="1" applyBorder="1" applyAlignment="1">
      <alignment vertical="center"/>
    </xf>
    <xf numFmtId="0" fontId="16" fillId="0" borderId="0" xfId="3" applyFont="1" applyAlignment="1">
      <alignment vertical="center"/>
    </xf>
    <xf numFmtId="0" fontId="26" fillId="0" borderId="0" xfId="3" applyFont="1" applyAlignment="1">
      <alignment vertical="center"/>
    </xf>
    <xf numFmtId="0" fontId="24" fillId="0" borderId="0" xfId="3" applyFont="1" applyAlignment="1">
      <alignment vertical="center"/>
    </xf>
    <xf numFmtId="0" fontId="16" fillId="8" borderId="6" xfId="3" applyFont="1" applyFill="1" applyBorder="1" applyAlignment="1">
      <alignment vertical="center"/>
    </xf>
    <xf numFmtId="0" fontId="27" fillId="0" borderId="0" xfId="3" applyFont="1" applyAlignment="1">
      <alignment vertical="top"/>
    </xf>
    <xf numFmtId="0" fontId="1" fillId="8" borderId="6" xfId="3" applyFont="1" applyFill="1" applyBorder="1" applyAlignment="1">
      <alignment vertical="center"/>
    </xf>
    <xf numFmtId="168" fontId="14" fillId="8" borderId="6" xfId="3" applyNumberFormat="1" applyFont="1" applyFill="1" applyBorder="1" applyAlignment="1">
      <alignment vertical="center"/>
    </xf>
    <xf numFmtId="169" fontId="14" fillId="8" borderId="6" xfId="3" applyNumberFormat="1" applyFont="1" applyFill="1" applyBorder="1" applyAlignment="1">
      <alignment vertical="center"/>
    </xf>
    <xf numFmtId="0" fontId="14" fillId="8" borderId="6" xfId="3" applyFont="1" applyFill="1" applyBorder="1" applyAlignment="1">
      <alignment vertical="center"/>
    </xf>
    <xf numFmtId="0" fontId="1" fillId="0" borderId="6" xfId="3" applyFont="1" applyBorder="1" applyAlignment="1">
      <alignment vertical="center"/>
    </xf>
    <xf numFmtId="0" fontId="13" fillId="0" borderId="0" xfId="3" applyFont="1" applyAlignment="1">
      <alignment vertical="center"/>
    </xf>
    <xf numFmtId="168" fontId="14" fillId="0" borderId="0" xfId="3" applyNumberFormat="1" applyFont="1" applyAlignment="1">
      <alignment vertical="center"/>
    </xf>
    <xf numFmtId="169" fontId="14" fillId="0" borderId="0" xfId="3" applyNumberFormat="1" applyFont="1" applyAlignment="1">
      <alignment vertical="center"/>
    </xf>
    <xf numFmtId="0" fontId="14" fillId="8" borderId="1" xfId="3" applyFont="1" applyFill="1" applyBorder="1" applyAlignment="1">
      <alignment vertical="center"/>
    </xf>
    <xf numFmtId="2" fontId="1" fillId="0" borderId="6" xfId="3" applyNumberFormat="1" applyFont="1" applyBorder="1" applyAlignment="1">
      <alignment vertical="center"/>
    </xf>
    <xf numFmtId="165" fontId="1" fillId="0" borderId="6" xfId="3" applyNumberFormat="1" applyFont="1" applyBorder="1" applyAlignment="1">
      <alignment vertical="center"/>
    </xf>
    <xf numFmtId="0" fontId="21" fillId="0" borderId="0" xfId="3" applyFont="1" applyAlignment="1">
      <alignment vertical="center"/>
    </xf>
    <xf numFmtId="0" fontId="15" fillId="2" borderId="6" xfId="3" applyFont="1" applyFill="1" applyBorder="1" applyAlignment="1">
      <alignment vertical="center" wrapText="1"/>
    </xf>
    <xf numFmtId="2" fontId="1" fillId="6" borderId="6" xfId="3" applyNumberFormat="1" applyFont="1" applyFill="1" applyBorder="1" applyAlignment="1">
      <alignment vertical="center"/>
    </xf>
    <xf numFmtId="0" fontId="1" fillId="6" borderId="11" xfId="3" applyFont="1" applyFill="1" applyBorder="1" applyAlignment="1">
      <alignment vertical="center" wrapText="1"/>
    </xf>
    <xf numFmtId="167" fontId="1" fillId="0" borderId="13" xfId="3" applyNumberFormat="1" applyFont="1" applyBorder="1" applyAlignment="1">
      <alignment vertical="center"/>
    </xf>
    <xf numFmtId="0" fontId="1" fillId="6" borderId="8" xfId="3" applyFont="1" applyFill="1" applyBorder="1" applyAlignment="1">
      <alignment vertical="center" wrapText="1"/>
    </xf>
    <xf numFmtId="167" fontId="1" fillId="0" borderId="9" xfId="3" applyNumberFormat="1" applyFont="1" applyBorder="1" applyAlignment="1">
      <alignment vertical="center"/>
    </xf>
    <xf numFmtId="0" fontId="1" fillId="6" borderId="14" xfId="3" applyFont="1" applyFill="1" applyBorder="1" applyAlignment="1">
      <alignment vertical="center" wrapText="1"/>
    </xf>
    <xf numFmtId="167" fontId="1" fillId="0" borderId="5" xfId="3" applyNumberFormat="1" applyFont="1" applyBorder="1" applyAlignment="1">
      <alignment vertical="center"/>
    </xf>
    <xf numFmtId="0" fontId="1" fillId="0" borderId="6" xfId="3" applyFont="1" applyBorder="1" applyAlignment="1">
      <alignment vertical="center" wrapText="1"/>
    </xf>
    <xf numFmtId="0" fontId="16" fillId="0" borderId="0" xfId="3" applyFont="1" applyAlignment="1">
      <alignment horizontal="center" vertical="center"/>
    </xf>
    <xf numFmtId="0" fontId="15" fillId="0" borderId="6" xfId="3" applyFont="1" applyBorder="1" applyAlignment="1">
      <alignment horizontal="center" vertical="center"/>
    </xf>
    <xf numFmtId="0" fontId="15" fillId="0" borderId="6" xfId="3" applyFont="1" applyBorder="1" applyAlignment="1">
      <alignment horizontal="left" vertical="center"/>
    </xf>
    <xf numFmtId="0" fontId="15" fillId="0" borderId="0" xfId="3" applyFont="1" applyAlignment="1">
      <alignment horizontal="left" vertical="center"/>
    </xf>
    <xf numFmtId="0" fontId="16" fillId="8" borderId="6" xfId="3" applyFont="1" applyFill="1" applyBorder="1" applyAlignment="1">
      <alignment horizontal="left" vertical="center" wrapText="1"/>
    </xf>
    <xf numFmtId="0" fontId="16" fillId="8" borderId="6" xfId="3" applyFont="1" applyFill="1" applyBorder="1" applyAlignment="1">
      <alignment horizontal="center" vertical="center"/>
    </xf>
    <xf numFmtId="0" fontId="14" fillId="8" borderId="6" xfId="3" applyFont="1" applyFill="1" applyBorder="1" applyAlignment="1">
      <alignment horizontal="center" vertical="center"/>
    </xf>
    <xf numFmtId="2" fontId="16" fillId="8" borderId="6" xfId="3" applyNumberFormat="1" applyFont="1" applyFill="1" applyBorder="1" applyAlignment="1">
      <alignment horizontal="left" vertical="center" wrapText="1"/>
    </xf>
    <xf numFmtId="1" fontId="16" fillId="8" borderId="6" xfId="3" applyNumberFormat="1" applyFont="1" applyFill="1" applyBorder="1" applyAlignment="1">
      <alignment horizontal="center" vertical="center"/>
    </xf>
    <xf numFmtId="1" fontId="14" fillId="8" borderId="6" xfId="3" applyNumberFormat="1" applyFont="1" applyFill="1" applyBorder="1" applyAlignment="1">
      <alignment horizontal="center" vertical="center"/>
    </xf>
    <xf numFmtId="2" fontId="15" fillId="0" borderId="6" xfId="3" applyNumberFormat="1" applyFont="1" applyBorder="1" applyAlignment="1">
      <alignment horizontal="left" vertical="center"/>
    </xf>
    <xf numFmtId="2" fontId="1" fillId="0" borderId="6" xfId="3" applyNumberFormat="1" applyFont="1" applyBorder="1" applyAlignment="1">
      <alignment vertical="center" wrapText="1"/>
    </xf>
    <xf numFmtId="2" fontId="1" fillId="9" borderId="0" xfId="3" applyNumberFormat="1" applyFont="1" applyFill="1" applyAlignment="1">
      <alignment vertical="center"/>
    </xf>
    <xf numFmtId="0" fontId="14" fillId="0" borderId="0" xfId="3" applyFont="1" applyAlignment="1">
      <alignment horizontal="center" vertical="center"/>
    </xf>
    <xf numFmtId="0" fontId="16" fillId="8" borderId="6" xfId="3" applyFont="1" applyFill="1" applyBorder="1" applyAlignment="1">
      <alignment vertical="center" wrapText="1"/>
    </xf>
    <xf numFmtId="0" fontId="14" fillId="0" borderId="6" xfId="3" applyFont="1" applyBorder="1" applyAlignment="1">
      <alignment vertical="center" wrapText="1"/>
    </xf>
    <xf numFmtId="2" fontId="1" fillId="0" borderId="0" xfId="3" applyNumberFormat="1" applyFont="1" applyAlignment="1">
      <alignment vertical="center"/>
    </xf>
    <xf numFmtId="0" fontId="14" fillId="0" borderId="10" xfId="3" applyFont="1" applyBorder="1" applyAlignment="1">
      <alignment horizontal="center" vertical="center"/>
    </xf>
    <xf numFmtId="166" fontId="1" fillId="0" borderId="6" xfId="3" applyNumberFormat="1" applyFont="1" applyBorder="1" applyAlignment="1">
      <alignment horizontal="right" vertical="center"/>
    </xf>
    <xf numFmtId="165" fontId="1" fillId="0" borderId="6" xfId="3" applyNumberFormat="1" applyFont="1" applyBorder="1" applyAlignment="1">
      <alignment horizontal="right" vertical="center"/>
    </xf>
    <xf numFmtId="167" fontId="1" fillId="0" borderId="6" xfId="3" applyNumberFormat="1" applyFont="1" applyBorder="1" applyAlignment="1">
      <alignment vertical="center"/>
    </xf>
    <xf numFmtId="0" fontId="14" fillId="8" borderId="3" xfId="3" applyFont="1" applyFill="1" applyBorder="1" applyAlignment="1">
      <alignment vertical="center"/>
    </xf>
    <xf numFmtId="170" fontId="1" fillId="0" borderId="6" xfId="3" applyNumberFormat="1" applyFont="1" applyBorder="1" applyAlignment="1">
      <alignment vertical="center"/>
    </xf>
    <xf numFmtId="0" fontId="1" fillId="0" borderId="15" xfId="3" applyFont="1" applyBorder="1" applyAlignment="1">
      <alignment vertical="center"/>
    </xf>
    <xf numFmtId="165" fontId="1" fillId="0" borderId="15" xfId="3" applyNumberFormat="1" applyFont="1" applyBorder="1" applyAlignment="1">
      <alignment vertical="center"/>
    </xf>
    <xf numFmtId="170" fontId="1" fillId="0" borderId="15" xfId="3" applyNumberFormat="1" applyFont="1" applyBorder="1" applyAlignment="1">
      <alignment vertical="center"/>
    </xf>
    <xf numFmtId="0" fontId="1" fillId="0" borderId="16" xfId="3" applyFont="1" applyBorder="1" applyAlignment="1">
      <alignment vertical="center"/>
    </xf>
    <xf numFmtId="165" fontId="1" fillId="0" borderId="16" xfId="3" applyNumberFormat="1" applyFont="1" applyBorder="1" applyAlignment="1">
      <alignment vertical="center"/>
    </xf>
    <xf numFmtId="170" fontId="1" fillId="0" borderId="16" xfId="3" applyNumberFormat="1" applyFont="1" applyBorder="1" applyAlignment="1">
      <alignment vertical="center"/>
    </xf>
    <xf numFmtId="171" fontId="1" fillId="0" borderId="6" xfId="3" applyNumberFormat="1" applyFont="1" applyBorder="1" applyAlignment="1">
      <alignment vertical="center"/>
    </xf>
    <xf numFmtId="171" fontId="1" fillId="0" borderId="15" xfId="3" applyNumberFormat="1" applyFont="1" applyBorder="1" applyAlignment="1">
      <alignment vertical="center"/>
    </xf>
    <xf numFmtId="171" fontId="1" fillId="0" borderId="16" xfId="3" applyNumberFormat="1" applyFont="1" applyBorder="1" applyAlignment="1">
      <alignment vertical="center"/>
    </xf>
    <xf numFmtId="166" fontId="14" fillId="0" borderId="6" xfId="3" applyNumberFormat="1" applyFont="1" applyBorder="1" applyAlignment="1">
      <alignment vertical="center"/>
    </xf>
    <xf numFmtId="172" fontId="1" fillId="0" borderId="6" xfId="3" applyNumberFormat="1" applyFont="1" applyBorder="1" applyAlignment="1">
      <alignment vertical="center"/>
    </xf>
    <xf numFmtId="2" fontId="1" fillId="0" borderId="15" xfId="3" applyNumberFormat="1" applyFont="1" applyBorder="1" applyAlignment="1">
      <alignment vertical="center"/>
    </xf>
    <xf numFmtId="2" fontId="1" fillId="0" borderId="16" xfId="3" applyNumberFormat="1" applyFont="1" applyBorder="1" applyAlignment="1">
      <alignment vertical="center"/>
    </xf>
    <xf numFmtId="0" fontId="1" fillId="2" borderId="0" xfId="3" applyFont="1" applyFill="1"/>
    <xf numFmtId="2" fontId="14" fillId="0" borderId="6" xfId="3" applyNumberFormat="1" applyFont="1" applyBorder="1" applyAlignment="1">
      <alignment horizontal="center"/>
    </xf>
    <xf numFmtId="168" fontId="1" fillId="0" borderId="0" xfId="3" applyNumberFormat="1" applyFont="1"/>
    <xf numFmtId="0" fontId="14" fillId="8" borderId="6" xfId="3" applyFont="1" applyFill="1" applyBorder="1" applyAlignment="1">
      <alignment horizontal="center" vertical="top"/>
    </xf>
    <xf numFmtId="0" fontId="14" fillId="0" borderId="6" xfId="3" applyFont="1" applyBorder="1"/>
    <xf numFmtId="0" fontId="29" fillId="0" borderId="0" xfId="3" applyFont="1" applyAlignment="1">
      <alignment horizontal="left"/>
    </xf>
    <xf numFmtId="0" fontId="30" fillId="0" borderId="0" xfId="3" applyFont="1"/>
    <xf numFmtId="0" fontId="1" fillId="0" borderId="6" xfId="3" applyFont="1" applyBorder="1" applyAlignment="1">
      <alignment horizontal="center" wrapText="1"/>
    </xf>
    <xf numFmtId="168" fontId="14" fillId="0" borderId="0" xfId="3" applyNumberFormat="1" applyFont="1"/>
    <xf numFmtId="169" fontId="14" fillId="0" borderId="0" xfId="3" applyNumberFormat="1" applyFont="1"/>
    <xf numFmtId="0" fontId="14" fillId="0" borderId="0" xfId="3" applyFont="1" applyAlignment="1">
      <alignment horizontal="right"/>
    </xf>
    <xf numFmtId="168" fontId="14" fillId="8" borderId="6" xfId="3" applyNumberFormat="1" applyFont="1" applyFill="1" applyBorder="1"/>
    <xf numFmtId="169" fontId="14" fillId="8" borderId="6" xfId="3" applyNumberFormat="1" applyFont="1" applyFill="1" applyBorder="1"/>
    <xf numFmtId="1" fontId="1" fillId="0" borderId="6" xfId="3" applyNumberFormat="1" applyFont="1" applyBorder="1"/>
    <xf numFmtId="0" fontId="1" fillId="5" borderId="0" xfId="3" applyFont="1" applyFill="1"/>
    <xf numFmtId="166" fontId="1" fillId="0" borderId="6" xfId="3" applyNumberFormat="1" applyFont="1" applyBorder="1"/>
    <xf numFmtId="0" fontId="1" fillId="10" borderId="0" xfId="3" applyFont="1" applyFill="1"/>
    <xf numFmtId="0" fontId="14" fillId="11" borderId="0" xfId="3" applyFont="1" applyFill="1"/>
    <xf numFmtId="173" fontId="1" fillId="0" borderId="0" xfId="3" applyNumberFormat="1" applyFont="1" applyAlignment="1">
      <alignment wrapText="1"/>
    </xf>
    <xf numFmtId="173" fontId="14" fillId="0" borderId="0" xfId="3" applyNumberFormat="1" applyFont="1" applyAlignment="1">
      <alignment wrapText="1"/>
    </xf>
    <xf numFmtId="166" fontId="14" fillId="0" borderId="0" xfId="3" applyNumberFormat="1" applyFont="1"/>
    <xf numFmtId="1" fontId="14" fillId="0" borderId="0" xfId="3" applyNumberFormat="1" applyFont="1"/>
    <xf numFmtId="166" fontId="14" fillId="8" borderId="6" xfId="3" applyNumberFormat="1" applyFont="1" applyFill="1" applyBorder="1"/>
    <xf numFmtId="1" fontId="14" fillId="8" borderId="6" xfId="3" applyNumberFormat="1" applyFont="1" applyFill="1" applyBorder="1"/>
    <xf numFmtId="166" fontId="14" fillId="0" borderId="6" xfId="3" applyNumberFormat="1" applyFont="1" applyBorder="1"/>
    <xf numFmtId="0" fontId="14" fillId="8" borderId="6" xfId="3" applyFont="1" applyFill="1" applyBorder="1" applyAlignment="1">
      <alignment horizontal="right" vertical="center"/>
    </xf>
    <xf numFmtId="0" fontId="31" fillId="0" borderId="0" xfId="0" applyFont="1" applyAlignment="1">
      <alignment horizontal="center" vertical="center" wrapText="1"/>
    </xf>
    <xf numFmtId="0" fontId="31" fillId="0" borderId="0" xfId="2" applyNumberFormat="1" applyFont="1" applyBorder="1" applyAlignment="1">
      <alignment horizontal="center" vertical="center" wrapText="1"/>
    </xf>
    <xf numFmtId="1" fontId="31" fillId="0" borderId="0" xfId="0" applyNumberFormat="1" applyFont="1" applyAlignment="1">
      <alignment horizontal="center" vertical="center" wrapText="1"/>
    </xf>
    <xf numFmtId="0" fontId="32" fillId="0" borderId="0" xfId="0" applyFont="1"/>
    <xf numFmtId="164" fontId="5" fillId="0" borderId="0" xfId="3" applyNumberFormat="1" applyFont="1" applyAlignment="1">
      <alignment horizontal="center"/>
    </xf>
    <xf numFmtId="0" fontId="15" fillId="0" borderId="0" xfId="3" applyFont="1"/>
    <xf numFmtId="0" fontId="7" fillId="0" borderId="1" xfId="3" applyFont="1" applyBorder="1" applyAlignment="1">
      <alignment horizontal="center"/>
    </xf>
    <xf numFmtId="0" fontId="19" fillId="0" borderId="2" xfId="3" applyFont="1" applyBorder="1"/>
    <xf numFmtId="0" fontId="19" fillId="0" borderId="3" xfId="3" applyFont="1" applyBorder="1"/>
    <xf numFmtId="0" fontId="16" fillId="0" borderId="7" xfId="3" applyFont="1" applyBorder="1" applyAlignment="1">
      <alignment horizontal="center" vertical="center" wrapText="1"/>
    </xf>
    <xf numFmtId="0" fontId="22" fillId="0" borderId="4" xfId="3" applyFont="1" applyBorder="1"/>
    <xf numFmtId="0" fontId="21" fillId="0" borderId="0" xfId="3" applyFont="1" applyAlignment="1">
      <alignment horizontal="left" vertical="center" wrapText="1"/>
    </xf>
    <xf numFmtId="0" fontId="16" fillId="0" borderId="15" xfId="3" applyFont="1" applyBorder="1" applyAlignment="1">
      <alignment horizontal="center" vertical="center" wrapText="1"/>
    </xf>
    <xf numFmtId="0" fontId="22" fillId="0" borderId="7" xfId="3" applyFont="1" applyBorder="1"/>
    <xf numFmtId="0" fontId="16" fillId="0" borderId="2" xfId="3" applyFont="1" applyBorder="1" applyAlignment="1">
      <alignment horizontal="center" vertical="center" wrapText="1"/>
    </xf>
    <xf numFmtId="0" fontId="22" fillId="0" borderId="3" xfId="3" applyFont="1" applyBorder="1"/>
    <xf numFmtId="0" fontId="22" fillId="0" borderId="2" xfId="3" applyFont="1" applyBorder="1"/>
    <xf numFmtId="0" fontId="16" fillId="0" borderId="0" xfId="3" applyFont="1" applyAlignment="1">
      <alignment horizontal="center" vertical="center" wrapText="1"/>
    </xf>
    <xf numFmtId="0" fontId="7" fillId="0" borderId="2" xfId="3" applyFont="1" applyBorder="1" applyAlignment="1">
      <alignment horizontal="center" vertical="center" wrapText="1"/>
    </xf>
    <xf numFmtId="0" fontId="6" fillId="0" borderId="3" xfId="3" applyFont="1" applyBorder="1"/>
    <xf numFmtId="0" fontId="7" fillId="0" borderId="7" xfId="3" applyFont="1" applyBorder="1" applyAlignment="1">
      <alignment horizontal="center" vertical="center" wrapText="1"/>
    </xf>
    <xf numFmtId="0" fontId="6" fillId="0" borderId="4" xfId="3" applyFont="1" applyBorder="1"/>
    <xf numFmtId="0" fontId="7" fillId="0" borderId="15" xfId="3" applyFont="1" applyBorder="1" applyAlignment="1">
      <alignment horizontal="center" vertical="center" wrapText="1"/>
    </xf>
    <xf numFmtId="0" fontId="6" fillId="0" borderId="7" xfId="3" applyFont="1" applyBorder="1"/>
    <xf numFmtId="0" fontId="6" fillId="0" borderId="2" xfId="3" applyFont="1" applyBorder="1"/>
    <xf numFmtId="0" fontId="8" fillId="0" borderId="0" xfId="3" applyFont="1" applyAlignment="1">
      <alignment vertical="center" wrapText="1"/>
    </xf>
    <xf numFmtId="0" fontId="4" fillId="0" borderId="0" xfId="3"/>
    <xf numFmtId="0" fontId="9" fillId="0" borderId="15" xfId="3" applyFont="1" applyBorder="1" applyAlignment="1">
      <alignment horizontal="center" vertical="center" wrapText="1"/>
    </xf>
    <xf numFmtId="0" fontId="16" fillId="0" borderId="1" xfId="3" applyFont="1" applyBorder="1" applyAlignment="1">
      <alignment horizontal="center" vertical="center" wrapText="1"/>
    </xf>
    <xf numFmtId="0" fontId="14" fillId="0" borderId="15" xfId="3" applyFont="1" applyBorder="1" applyAlignment="1">
      <alignment horizontal="center" vertical="center" wrapText="1"/>
    </xf>
    <xf numFmtId="0" fontId="14" fillId="4" borderId="0" xfId="3" applyFont="1" applyFill="1" applyAlignment="1">
      <alignment vertical="center"/>
    </xf>
    <xf numFmtId="0" fontId="14" fillId="0" borderId="11" xfId="3" applyFont="1" applyBorder="1" applyAlignment="1">
      <alignment vertical="center"/>
    </xf>
    <xf numFmtId="0" fontId="22" fillId="0" borderId="13" xfId="3" applyFont="1" applyBorder="1"/>
    <xf numFmtId="0" fontId="22" fillId="0" borderId="8" xfId="3" applyFont="1" applyBorder="1"/>
    <xf numFmtId="0" fontId="22" fillId="0" borderId="9" xfId="3" applyFont="1" applyBorder="1"/>
    <xf numFmtId="0" fontId="22" fillId="0" borderId="14" xfId="3" applyFont="1" applyBorder="1"/>
    <xf numFmtId="0" fontId="22" fillId="0" borderId="5" xfId="3" applyFont="1" applyBorder="1"/>
    <xf numFmtId="0" fontId="19" fillId="0" borderId="7" xfId="3" applyFont="1" applyBorder="1"/>
    <xf numFmtId="0" fontId="19" fillId="0" borderId="4" xfId="3" applyFont="1" applyBorder="1"/>
    <xf numFmtId="0" fontId="7" fillId="0" borderId="0" xfId="3" applyFont="1" applyAlignment="1">
      <alignment horizontal="center" vertical="center" wrapText="1"/>
    </xf>
    <xf numFmtId="0" fontId="15" fillId="0" borderId="7" xfId="3" applyFont="1" applyBorder="1" applyAlignment="1">
      <alignment horizontal="left" vertical="top"/>
    </xf>
    <xf numFmtId="0" fontId="15" fillId="0" borderId="7" xfId="3" applyFont="1" applyBorder="1" applyAlignment="1">
      <alignment horizontal="left" vertical="top" wrapText="1"/>
    </xf>
    <xf numFmtId="0" fontId="23" fillId="0" borderId="0" xfId="3" applyFont="1" applyAlignment="1">
      <alignment horizontal="left" vertical="center" wrapText="1"/>
    </xf>
    <xf numFmtId="0" fontId="16" fillId="0" borderId="11" xfId="3" applyFont="1" applyBorder="1" applyAlignment="1">
      <alignment horizontal="left" vertical="top"/>
    </xf>
    <xf numFmtId="0" fontId="16" fillId="0" borderId="15" xfId="3" applyFont="1" applyBorder="1" applyAlignment="1">
      <alignment horizontal="center" vertical="top" wrapText="1"/>
    </xf>
    <xf numFmtId="0" fontId="16" fillId="0" borderId="12" xfId="3" applyFont="1" applyBorder="1" applyAlignment="1">
      <alignment horizontal="left" vertical="top"/>
    </xf>
    <xf numFmtId="0" fontId="22" fillId="0" borderId="10" xfId="3" applyFont="1" applyBorder="1"/>
    <xf numFmtId="0" fontId="16" fillId="0" borderId="11" xfId="3" applyFont="1" applyBorder="1" applyAlignment="1">
      <alignment horizontal="center" vertical="top"/>
    </xf>
    <xf numFmtId="0" fontId="16" fillId="7" borderId="15" xfId="3" applyFont="1" applyFill="1" applyBorder="1" applyAlignment="1">
      <alignment horizontal="center" vertical="center" wrapText="1"/>
    </xf>
    <xf numFmtId="0" fontId="16" fillId="7" borderId="1" xfId="3" applyFont="1" applyFill="1" applyBorder="1" applyAlignment="1">
      <alignment horizontal="center" vertical="center" wrapText="1"/>
    </xf>
    <xf numFmtId="0" fontId="1" fillId="0" borderId="1" xfId="3" applyFont="1" applyBorder="1" applyAlignment="1">
      <alignment horizontal="center" vertical="center" wrapText="1"/>
    </xf>
    <xf numFmtId="0" fontId="14" fillId="0" borderId="1" xfId="3" applyFont="1" applyBorder="1" applyAlignment="1">
      <alignment horizontal="center" vertical="center" wrapText="1"/>
    </xf>
    <xf numFmtId="0" fontId="1" fillId="0" borderId="0" xfId="3" applyFont="1" applyAlignment="1">
      <alignment horizontal="center" vertical="center" wrapText="1"/>
    </xf>
    <xf numFmtId="0" fontId="14" fillId="7" borderId="9" xfId="3" applyFont="1" applyFill="1" applyBorder="1" applyAlignment="1">
      <alignment horizontal="center" vertical="center" wrapText="1"/>
    </xf>
    <xf numFmtId="0" fontId="14" fillId="7" borderId="10" xfId="3" applyFont="1" applyFill="1" applyBorder="1" applyAlignment="1">
      <alignment horizontal="center" vertical="center" wrapText="1"/>
    </xf>
    <xf numFmtId="0" fontId="14" fillId="0" borderId="10" xfId="3" applyFont="1" applyBorder="1" applyAlignment="1">
      <alignment horizontal="center" vertical="center" wrapText="1"/>
    </xf>
    <xf numFmtId="0" fontId="7" fillId="7" borderId="15" xfId="3" applyFont="1" applyFill="1" applyBorder="1" applyAlignment="1">
      <alignment horizontal="center" vertical="center" wrapText="1"/>
    </xf>
    <xf numFmtId="0" fontId="7" fillId="7" borderId="1" xfId="3" applyFont="1" applyFill="1" applyBorder="1" applyAlignment="1">
      <alignment horizontal="center" vertical="center" wrapText="1"/>
    </xf>
    <xf numFmtId="0" fontId="3" fillId="0" borderId="1" xfId="3" applyFont="1" applyBorder="1" applyAlignment="1">
      <alignment horizontal="center" vertical="center" wrapText="1"/>
    </xf>
    <xf numFmtId="0" fontId="9" fillId="0" borderId="1" xfId="3" applyFont="1" applyBorder="1" applyAlignment="1">
      <alignment horizontal="center" vertical="center" wrapText="1"/>
    </xf>
    <xf numFmtId="0" fontId="15" fillId="0" borderId="1" xfId="3" applyFont="1" applyBorder="1" applyAlignment="1">
      <alignment horizontal="left" vertical="center"/>
    </xf>
    <xf numFmtId="0" fontId="16" fillId="0" borderId="0" xfId="3" applyFont="1" applyAlignment="1">
      <alignment vertical="center"/>
    </xf>
    <xf numFmtId="0" fontId="1" fillId="0" borderId="9" xfId="3" applyFont="1" applyBorder="1" applyAlignment="1">
      <alignment vertical="center" wrapText="1"/>
    </xf>
    <xf numFmtId="0" fontId="14" fillId="0" borderId="0" xfId="3" applyFont="1"/>
    <xf numFmtId="0" fontId="16" fillId="0" borderId="0" xfId="3" applyFont="1"/>
    <xf numFmtId="2" fontId="0" fillId="0" borderId="0" xfId="0" applyNumberFormat="1"/>
  </cellXfs>
  <cellStyles count="4">
    <cellStyle name="Comma 2" xfId="2" xr:uid="{4DEBB021-F1FB-4895-9795-D27D899ED65D}"/>
    <cellStyle name="Normal" xfId="0" builtinId="0"/>
    <cellStyle name="Normal 2" xfId="1" xr:uid="{7D4C20C1-598E-48B0-9260-0A40E0B1B0A1}"/>
    <cellStyle name="Normal 3" xfId="3" xr:uid="{F67F818A-5627-438A-8EA3-E190F60ACE0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eena Thomas" refreshedDate="45803.507408912039" createdVersion="8" refreshedVersion="8" minRefreshableVersion="3" recordCount="22" xr:uid="{7C7E40FA-AD16-4EAA-B1EC-3C08C2782270}">
  <cacheSource type="worksheet">
    <worksheetSource ref="A1:X23" sheet="GHG Estimation"/>
  </cacheSource>
  <cacheFields count="24">
    <cacheField name="Level 1" numFmtId="0">
      <sharedItems count="1">
        <s v="Agriculture Sector"/>
      </sharedItems>
    </cacheField>
    <cacheField name="Level 2" numFmtId="0">
      <sharedItems count="2">
        <s v="Agriculture Practices"/>
        <s v="Livestock"/>
      </sharedItems>
    </cacheField>
    <cacheField name="Level 3" numFmtId="0">
      <sharedItems count="5">
        <s v="Biomass Burning in Cropland"/>
        <s v="Agriculture Soils"/>
        <s v="Rice Cultivation"/>
        <s v="Enteric Fermentation"/>
        <s v="Manure Management"/>
      </sharedItems>
    </cacheField>
    <cacheField name="Emission / Removal / Bunker" numFmtId="0">
      <sharedItems count="1">
        <s v="Emissions"/>
      </sharedItems>
    </cacheField>
    <cacheField name="Gas" numFmtId="0">
      <sharedItems count="5">
        <s v="CH4 (t)"/>
        <s v="N2O (t)"/>
        <s v="CO2e (t) GWP-AR2"/>
        <s v="CO2e (t) GWP-AR6"/>
        <s v="CO2e (t) GTP-AR6"/>
      </sharedItems>
    </cacheField>
    <cacheField name="2005" numFmtId="0">
      <sharedItems containsSemiMixedTypes="0" containsString="0" containsNumber="1" minValue="5.0138509847804018" maxValue="1819279.8755999999"/>
    </cacheField>
    <cacheField name="2006" numFmtId="0">
      <sharedItems containsSemiMixedTypes="0" containsString="0" containsNumber="1" minValue="4.9898572286388019" maxValue="1767974.0633999999"/>
    </cacheField>
    <cacheField name="2007" numFmtId="0">
      <sharedItems containsSemiMixedTypes="0" containsString="0" containsNumber="1" minValue="4.3920375282420023" maxValue="1716668.2511999998"/>
    </cacheField>
    <cacheField name="2008" numFmtId="0">
      <sharedItems containsSemiMixedTypes="0" containsString="0" containsNumber="1" minValue="4.5800456287796001" maxValue="1629365.22288"/>
    </cacheField>
    <cacheField name="2009" numFmtId="0">
      <sharedItems containsSemiMixedTypes="0" containsString="0" containsNumber="1" minValue="4.7585582627380019" maxValue="1542062.1945600002"/>
    </cacheField>
    <cacheField name="2010" numFmtId="0">
      <sharedItems containsSemiMixedTypes="0" containsString="0" containsNumber="1" minValue="4.3306335863868011" maxValue="1454759.1662399997"/>
    </cacheField>
    <cacheField name="2011" numFmtId="0">
      <sharedItems containsSemiMixedTypes="0" containsString="0" containsNumber="1" minValue="4.4502719051504016" maxValue="1367456.1379200001"/>
    </cacheField>
    <cacheField name="2012" numFmtId="0">
      <sharedItems containsSemiMixedTypes="0" containsString="0" containsNumber="1" minValue="4.1436705595824019" maxValue="1280153.1095999999"/>
    </cacheField>
    <cacheField name="2013" numFmtId="0">
      <sharedItems containsSemiMixedTypes="0" containsString="0" containsNumber="1" minValue="4.3555630589296017" maxValue="1283899.2984"/>
    </cacheField>
    <cacheField name="2014" numFmtId="0">
      <sharedItems containsSemiMixedTypes="0" containsString="0" containsNumber="1" minValue="4.4285220408884003" maxValue="1287645.4872000001"/>
    </cacheField>
    <cacheField name="2015" numFmtId="0">
      <sharedItems containsSemiMixedTypes="0" containsString="0" containsNumber="1" minValue="4.3360897234263005" maxValue="1291391.676"/>
    </cacheField>
    <cacheField name="2016" numFmtId="0">
      <sharedItems containsSemiMixedTypes="0" containsString="0" containsNumber="1" minValue="3.6474504169789008" maxValue="1295137.8648000001"/>
    </cacheField>
    <cacheField name="2017" numFmtId="0">
      <sharedItems containsSemiMixedTypes="0" containsString="0" containsNumber="1" minValue="3.9177323999464009" maxValue="1298884.0536"/>
    </cacheField>
    <cacheField name="2018" numFmtId="0">
      <sharedItems containsSemiMixedTypes="0" containsString="0" containsNumber="1" minValue="4.4081615935921628" maxValue="1302630.2423999996"/>
    </cacheField>
    <cacheField name="2019" numFmtId="0">
      <sharedItems containsSemiMixedTypes="0" containsString="0" containsNumber="1" minValue="4.5722161998149993" maxValue="1306376.4312000002"/>
    </cacheField>
    <cacheField name="2020" numFmtId="0">
      <sharedItems containsSemiMixedTypes="0" containsString="0" containsNumber="1" minValue="4.8553055261428506" maxValue="1313207.0773792795"/>
    </cacheField>
    <cacheField name="2021" numFmtId="0">
      <sharedItems containsSemiMixedTypes="0" containsString="0" containsNumber="1" minValue="4.5290934769164002" maxValue="1320734.9403544958"/>
    </cacheField>
    <cacheField name="2022" numFmtId="0">
      <sharedItems containsSemiMixedTypes="0" containsString="0" containsNumber="1" minValue="4.5835632950911993" maxValue="1328943.2387514773"/>
    </cacheField>
    <cacheField name="2023" numFmtId="0">
      <sharedItems containsSemiMixedTypes="0" containsString="0" containsNumber="1" minValue="4.6251190314419555" maxValue="1337817.843126667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
  <r>
    <x v="0"/>
    <x v="0"/>
    <x v="0"/>
    <x v="0"/>
    <x v="0"/>
    <n v="193.39139512724404"/>
    <n v="192.46592167606809"/>
    <n v="169.40716180362006"/>
    <n v="176.65890282435603"/>
    <n v="183.54439013418005"/>
    <n v="167.03872404634805"/>
    <n v="171.65334491294408"/>
    <n v="159.82729301246405"/>
    <n v="168.00028941585603"/>
    <n v="170.81442157712405"/>
    <n v="167.24917504644301"/>
    <n v="140.68737322632902"/>
    <n v="151.112535426504"/>
    <n v="170.02909003855487"/>
    <n v="176.35691056429278"/>
    <n v="187.27607029408131"/>
    <n v="174.693605538204"/>
    <n v="176.79458423923199"/>
    <n v="178.39744835561828"/>
  </r>
  <r>
    <x v="0"/>
    <x v="0"/>
    <x v="0"/>
    <x v="0"/>
    <x v="1"/>
    <n v="5.0138509847804018"/>
    <n v="4.9898572286388019"/>
    <n v="4.3920375282420023"/>
    <n v="4.5800456287796001"/>
    <n v="4.7585582627380019"/>
    <n v="4.3306335863868011"/>
    <n v="4.4502719051504016"/>
    <n v="4.1436705595824019"/>
    <n v="4.3555630589296017"/>
    <n v="4.4285220408884003"/>
    <n v="4.3360897234263005"/>
    <n v="3.6474504169789008"/>
    <n v="3.9177323999464009"/>
    <n v="4.4081615935921628"/>
    <n v="4.5722161998149993"/>
    <n v="4.8553055261428506"/>
    <n v="4.5290934769164002"/>
    <n v="4.5835632950911993"/>
    <n v="4.6251190314419555"/>
  </r>
  <r>
    <x v="0"/>
    <x v="0"/>
    <x v="0"/>
    <x v="0"/>
    <x v="2"/>
    <n v="5615.5131029540489"/>
    <n v="5588.6400960754572"/>
    <n v="4919.082031631041"/>
    <n v="5129.651104233154"/>
    <n v="5329.5852542665616"/>
    <n v="4850.3096167532185"/>
    <n v="4984.3045337684507"/>
    <n v="4640.9110267322903"/>
    <n v="4878.2306260011546"/>
    <n v="4959.9446857950088"/>
    <n v="4856.4204902374568"/>
    <n v="4085.1444670163696"/>
    <n v="4387.8602879399696"/>
    <n v="4937.1409848232233"/>
    <n v="5120.8821437927991"/>
    <n v="5437.942189279991"/>
    <n v="5072.5846941463678"/>
    <n v="5133.5908905021452"/>
    <n v="5180.13331521499"/>
  </r>
  <r>
    <x v="0"/>
    <x v="0"/>
    <x v="0"/>
    <x v="0"/>
    <x v="3"/>
    <n v="6764.4012428951582"/>
    <n v="6732.0302381806923"/>
    <n v="5925.4860595310656"/>
    <n v="6179.1358454563642"/>
    <n v="6419.9748904710987"/>
    <n v="5842.6433699767085"/>
    <n v="6004.0525531771991"/>
    <n v="5590.4035378137414"/>
    <n v="5876.2767897901667"/>
    <n v="5974.7088791642936"/>
    <n v="5850.00447829114"/>
    <n v="4920.9316768498193"/>
    <n v="5285.5806835848298"/>
    <n v="5947.2397271263408"/>
    <n v="6168.5728272932638"/>
    <n v="6550.5007698418676"/>
    <n v="6110.39411371407"/>
    <n v="6183.8816798344706"/>
    <n v="6239.9463047054041"/>
  </r>
  <r>
    <x v="0"/>
    <x v="0"/>
    <x v="0"/>
    <x v="0"/>
    <x v="4"/>
    <n v="2394.185471675281"/>
    <n v="2382.728110349723"/>
    <n v="2097.2606631288158"/>
    <n v="2187.0372169655275"/>
    <n v="2272.2795498611486"/>
    <n v="2067.9394036937888"/>
    <n v="2125.068410022247"/>
    <n v="1978.6618874943051"/>
    <n v="2079.8435829682976"/>
    <n v="2114.6825391247962"/>
    <n v="2070.5447870749645"/>
    <n v="1741.709680541953"/>
    <n v="1870.7731885801199"/>
    <n v="2104.9601346773097"/>
    <n v="2183.2985527859446"/>
    <n v="2318.477750240726"/>
    <n v="2162.7068365629657"/>
    <n v="2188.7169528816926"/>
    <n v="2208.5604106425544"/>
  </r>
  <r>
    <x v="0"/>
    <x v="0"/>
    <x v="1"/>
    <x v="0"/>
    <x v="1"/>
    <n v="815.08019999999988"/>
    <n v="846.03537857142874"/>
    <n v="894.51968571428574"/>
    <n v="1040.2882285714284"/>
    <n v="1092.5114357142857"/>
    <n v="1130.8715785714285"/>
    <n v="1272.9254999999998"/>
    <n v="1225.970742857143"/>
    <n v="1288.8765214285711"/>
    <n v="1091.3946214285713"/>
    <n v="1062.2846142857143"/>
    <n v="841.83518571428567"/>
    <n v="1197.4434214285711"/>
    <n v="868.05604285714276"/>
    <n v="754.86934285714278"/>
    <n v="833.84753571428575"/>
    <n v="835.11394686253266"/>
    <n v="836.38228138061379"/>
    <n v="837.65254218965867"/>
  </r>
  <r>
    <x v="0"/>
    <x v="0"/>
    <x v="1"/>
    <x v="0"/>
    <x v="2"/>
    <n v="252674.86199999996"/>
    <n v="262270.96735714294"/>
    <n v="277301.10257142858"/>
    <n v="322489.35085714277"/>
    <n v="338678.54507142853"/>
    <n v="350570.18935714284"/>
    <n v="394606.90499999997"/>
    <n v="380050.93028571428"/>
    <n v="399551.72164285707"/>
    <n v="338332.33264285704"/>
    <n v="329308.23042857146"/>
    <n v="260968.90757142854"/>
    <n v="371207.46064285707"/>
    <n v="269097.37328571425"/>
    <n v="234009.49628571427"/>
    <n v="258492.73607142858"/>
    <n v="258885.32352738513"/>
    <n v="259278.50722799025"/>
    <n v="259672.28807879417"/>
  </r>
  <r>
    <x v="0"/>
    <x v="0"/>
    <x v="1"/>
    <x v="0"/>
    <x v="3"/>
    <n v="222516.89459999997"/>
    <n v="230967.65835000004"/>
    <n v="244203.87419999999"/>
    <n v="283998.68639999995"/>
    <n v="298255.62195"/>
    <n v="308727.94095000002"/>
    <n v="347508.66149999999"/>
    <n v="334690.01280000003"/>
    <n v="351863.29034999997"/>
    <n v="297950.73164999997"/>
    <n v="290003.69970000006"/>
    <n v="229821.00569999998"/>
    <n v="326902.05404999992"/>
    <n v="236979.29969999997"/>
    <n v="206079.33059999999"/>
    <n v="227640.37724999999"/>
    <n v="227986.10749347141"/>
    <n v="228332.36281690755"/>
    <n v="228679.14401777682"/>
  </r>
  <r>
    <x v="0"/>
    <x v="0"/>
    <x v="1"/>
    <x v="0"/>
    <x v="4"/>
    <n v="189913.68659999999"/>
    <n v="197126.24320714289"/>
    <n v="208423.08677142859"/>
    <n v="242387.1572571428"/>
    <n v="254555.16452142852"/>
    <n v="263493.07780714286"/>
    <n v="296591.64149999997"/>
    <n v="285651.18308571429"/>
    <n v="300308.22949285712"/>
    <n v="254294.94679285711"/>
    <n v="247512.31512857144"/>
    <n v="196147.59827142855"/>
    <n v="279004.31719285704"/>
    <n v="202257.05798571426"/>
    <n v="175884.55688571426"/>
    <n v="194286.47582142858"/>
    <n v="194581.54961897011"/>
    <n v="194877.071561683"/>
    <n v="195173.04233019048"/>
  </r>
  <r>
    <x v="0"/>
    <x v="0"/>
    <x v="2"/>
    <x v="0"/>
    <x v="0"/>
    <n v="12524.927774090622"/>
    <n v="11954.613058018507"/>
    <n v="10654.294160054244"/>
    <n v="10445.657473806637"/>
    <n v="10496.90294897256"/>
    <n v="9793.6369990363783"/>
    <n v="9391.0836678653504"/>
    <n v="8968.698079952137"/>
    <n v="8925.1881939055511"/>
    <n v="8902.5195544862818"/>
    <n v="8842.88825227505"/>
    <n v="7971.7375964518196"/>
    <n v="8454.2477705201054"/>
    <n v="8837.7830997862493"/>
    <n v="8885.4587687385774"/>
    <n v="9117.9207331437792"/>
    <n v="8881.8292079017865"/>
    <n v="8642.2225861199749"/>
    <n v="8450.594936987136"/>
  </r>
  <r>
    <x v="0"/>
    <x v="0"/>
    <x v="2"/>
    <x v="0"/>
    <x v="2"/>
    <n v="263023.483255903"/>
    <n v="251046.87421838866"/>
    <n v="223740.17736113913"/>
    <n v="219358.80694993938"/>
    <n v="220434.96192842373"/>
    <n v="205666.37697976391"/>
    <n v="197212.75702517235"/>
    <n v="188342.65967899488"/>
    <n v="187428.9520720166"/>
    <n v="186952.91064421189"/>
    <n v="185700.65329777604"/>
    <n v="167406.48952548823"/>
    <n v="177539.20318092222"/>
    <n v="185593.44509551124"/>
    <n v="186594.63414351011"/>
    <n v="191476.33539601939"/>
    <n v="186518.41336593754"/>
    <n v="181486.67430851946"/>
    <n v="177462.49367672988"/>
  </r>
  <r>
    <x v="0"/>
    <x v="0"/>
    <x v="2"/>
    <x v="0"/>
    <x v="3"/>
    <n v="349445.48489712836"/>
    <n v="333533.70431871637"/>
    <n v="297254.80706551339"/>
    <n v="291433.84351920517"/>
    <n v="292863.59227633441"/>
    <n v="273242.47227311495"/>
    <n v="262011.23433344325"/>
    <n v="250226.67643066467"/>
    <n v="249012.75060996489"/>
    <n v="248380.29557016722"/>
    <n v="246716.58223847387"/>
    <n v="222411.47894100577"/>
    <n v="235873.51279751095"/>
    <n v="246574.14848403633"/>
    <n v="247904.29964780627"/>
    <n v="254389.98845471145"/>
    <n v="247803.03490045984"/>
    <n v="241118.0101527473"/>
    <n v="235771.5987419411"/>
  </r>
  <r>
    <x v="0"/>
    <x v="0"/>
    <x v="2"/>
    <x v="0"/>
    <x v="4"/>
    <n v="67384.111424607545"/>
    <n v="64315.818252139572"/>
    <n v="57320.102581091829"/>
    <n v="56197.637209079709"/>
    <n v="56473.337865472364"/>
    <n v="52689.767054815711"/>
    <n v="50524.030133115579"/>
    <n v="48251.595670142495"/>
    <n v="48017.512483211874"/>
    <n v="47895.555203136188"/>
    <n v="47574.738797239763"/>
    <n v="42887.94826891079"/>
    <n v="45483.853005398167"/>
    <n v="47547.273076850019"/>
    <n v="47803.768175813544"/>
    <n v="49054.413544313538"/>
    <n v="47784.241138511607"/>
    <n v="46495.157513325466"/>
    <n v="45464.200760990789"/>
  </r>
  <r>
    <x v="0"/>
    <x v="1"/>
    <x v="3"/>
    <x v="0"/>
    <x v="0"/>
    <n v="65207.163999999997"/>
    <n v="63368.245999999999"/>
    <n v="61529.328000000001"/>
    <n v="58400.187199999993"/>
    <n v="55271.046400000007"/>
    <n v="52141.905599999991"/>
    <n v="49012.764800000004"/>
    <n v="45883.624000000003"/>
    <n v="46017.896000000001"/>
    <n v="46152.167999999998"/>
    <n v="46286.44"/>
    <n v="46420.712"/>
    <n v="46554.983999999997"/>
    <n v="46689.255999999994"/>
    <n v="46823.527999999998"/>
    <n v="47068.354027931164"/>
    <n v="47338.169905179064"/>
    <n v="47632.374148798466"/>
    <n v="47950.460327120709"/>
  </r>
  <r>
    <x v="0"/>
    <x v="1"/>
    <x v="3"/>
    <x v="0"/>
    <x v="2"/>
    <n v="1369350.4439999999"/>
    <n v="1330733.166"/>
    <n v="1292115.888"/>
    <n v="1226403.9312"/>
    <n v="1160691.9744000002"/>
    <n v="1094980.0175999999"/>
    <n v="1029268.0608"/>
    <n v="963556.10400000005"/>
    <n v="966375.81599999999"/>
    <n v="969195.52799999993"/>
    <n v="972015.24"/>
    <n v="974834.95200000005"/>
    <n v="977654.66399999999"/>
    <n v="980474.37599999981"/>
    <n v="983294.08799999999"/>
    <n v="988435.43458655442"/>
    <n v="994101.56800876034"/>
    <n v="1000279.8571247677"/>
    <n v="1006959.6668695349"/>
  </r>
  <r>
    <x v="0"/>
    <x v="1"/>
    <x v="3"/>
    <x v="0"/>
    <x v="3"/>
    <n v="1819279.8755999999"/>
    <n v="1767974.0633999999"/>
    <n v="1716668.2511999998"/>
    <n v="1629365.22288"/>
    <n v="1542062.1945600002"/>
    <n v="1454759.1662399997"/>
    <n v="1367456.1379200001"/>
    <n v="1280153.1095999999"/>
    <n v="1283899.2984"/>
    <n v="1287645.4872000001"/>
    <n v="1291391.676"/>
    <n v="1295137.8648000001"/>
    <n v="1298884.0536"/>
    <n v="1302630.2423999996"/>
    <n v="1306376.4312000002"/>
    <n v="1313207.0773792795"/>
    <n v="1320734.9403544958"/>
    <n v="1328943.2387514773"/>
    <n v="1337817.8431266677"/>
  </r>
  <r>
    <x v="0"/>
    <x v="1"/>
    <x v="3"/>
    <x v="0"/>
    <x v="4"/>
    <n v="378201.55119999999"/>
    <n v="367535.82680000004"/>
    <n v="356870.10239999997"/>
    <n v="338721.08575999999"/>
    <n v="320572.06912"/>
    <n v="302423.05247999995"/>
    <n v="284274.03584000003"/>
    <n v="266125.01919999998"/>
    <n v="266903.79679999995"/>
    <n v="267682.57439999998"/>
    <n v="268461.35200000001"/>
    <n v="269240.12959999999"/>
    <n v="270018.90720000002"/>
    <n v="270797.68479999993"/>
    <n v="271576.46240000002"/>
    <n v="272996.4533620007"/>
    <n v="274561.38545003854"/>
    <n v="276267.77006303112"/>
    <n v="278112.66989730007"/>
  </r>
  <r>
    <x v="0"/>
    <x v="1"/>
    <x v="4"/>
    <x v="0"/>
    <x v="0"/>
    <n v="5835.7840149999984"/>
    <n v="5590.0460224999997"/>
    <n v="5344.3080300000001"/>
    <n v="5097.739427999999"/>
    <n v="4851.1708260000005"/>
    <n v="4604.6022240000002"/>
    <n v="4358.0336220000008"/>
    <n v="4111.4650199999996"/>
    <n v="4149.9204285714286"/>
    <n v="4188.3758371428576"/>
    <n v="4226.8312457142856"/>
    <n v="4265.2866542857137"/>
    <n v="4303.7420628571426"/>
    <n v="4342.1974714285716"/>
    <n v="4380.6528799999996"/>
    <n v="4440.2581017026814"/>
    <n v="4505.6804222711735"/>
    <n v="4577.1878309027607"/>
    <n v="4655.0881895140719"/>
  </r>
  <r>
    <x v="0"/>
    <x v="1"/>
    <x v="4"/>
    <x v="0"/>
    <x v="1"/>
    <n v="36.309098800000001"/>
    <n v="38.402148200000006"/>
    <n v="40.495197599999997"/>
    <n v="44.754201760000008"/>
    <n v="49.013205919999997"/>
    <n v="53.272210080000015"/>
    <n v="57.531214240000018"/>
    <n v="61.790218400000001"/>
    <n v="63.803585014285723"/>
    <n v="65.816951628571431"/>
    <n v="67.83031824285716"/>
    <n v="69.843684857142875"/>
    <n v="71.857051471428576"/>
    <n v="73.870418085714292"/>
    <n v="75.883784700000007"/>
    <n v="78.157591174118394"/>
    <n v="80.503329312375669"/>
    <n v="82.923527364694095"/>
    <n v="85.420828420364842"/>
  </r>
  <r>
    <x v="0"/>
    <x v="1"/>
    <x v="4"/>
    <x v="0"/>
    <x v="2"/>
    <n v="133807.28494299998"/>
    <n v="129295.63241450001"/>
    <n v="124783.97988600002"/>
    <n v="120926.33053359999"/>
    <n v="117068.68118119999"/>
    <n v="113211.03182880001"/>
    <n v="109353.38247640002"/>
    <n v="105495.73312400001"/>
    <n v="106927.44035442856"/>
    <n v="108359.14758485716"/>
    <n v="109790.85481528571"/>
    <n v="111222.56204571429"/>
    <n v="112654.26927614286"/>
    <n v="114085.97650657142"/>
    <n v="115517.68373700001"/>
    <n v="117474.27339973302"/>
    <n v="119575.32095453111"/>
    <n v="121827.23793201316"/>
    <n v="124237.3087901086"/>
  </r>
  <r>
    <x v="0"/>
    <x v="1"/>
    <x v="4"/>
    <x v="0"/>
    <x v="3"/>
    <n v="172730.75799089996"/>
    <n v="166446.07048634999"/>
    <n v="160161.38298180001"/>
    <n v="154444.82712168002"/>
    <n v="148728.27126156"/>
    <n v="143011.71540144001"/>
    <n v="137295.15954132003"/>
    <n v="131578.60368120001"/>
    <n v="133201.15866604284"/>
    <n v="134823.71365088571"/>
    <n v="136446.26863572857"/>
    <n v="138068.82362057141"/>
    <n v="139691.37860541427"/>
    <n v="141313.93359025713"/>
    <n v="142936.4885751"/>
    <n v="145220.22342803914"/>
    <n v="147685.89268364428"/>
    <n v="150341.6634527485"/>
    <n v="153196.8466462022"/>
  </r>
  <r>
    <x v="0"/>
    <x v="1"/>
    <x v="4"/>
    <x v="0"/>
    <x v="4"/>
    <n v="42307.567307399993"/>
    <n v="41369.967461100001"/>
    <n v="40432.367614800001"/>
    <n v="39994.617692480002"/>
    <n v="39556.867770160003"/>
    <n v="39119.117847840003"/>
    <n v="38681.367925520011"/>
    <n v="38243.618003200005"/>
    <n v="38935.773794042849"/>
    <n v="39627.929584885715"/>
    <n v="40320.085375728573"/>
    <n v="41012.241166571432"/>
    <n v="41704.39695741429"/>
    <n v="42396.552748257149"/>
    <n v="43088.708539100007"/>
    <n v="43964.21573344514"/>
    <n v="44890.222178956341"/>
    <n v="45868.871295209734"/>
    <n v="46902.5645211266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66E4A1A-7895-4193-BFAC-3F1E847305EA}" name="PivotTable2" cacheId="1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T8" firstHeaderRow="0" firstDataRow="1" firstDataCol="1" rowPageCount="2" colPageCount="1"/>
  <pivotFields count="24">
    <pivotField axis="axisRow" showAll="0">
      <items count="2">
        <item x="0"/>
        <item t="default"/>
      </items>
    </pivotField>
    <pivotField axis="axisRow" showAll="0">
      <items count="3">
        <item sd="0" x="0"/>
        <item sd="0" x="1"/>
        <item t="default"/>
      </items>
    </pivotField>
    <pivotField axis="axisRow" showAll="0">
      <items count="6">
        <item x="1"/>
        <item x="0"/>
        <item x="3"/>
        <item x="4"/>
        <item x="2"/>
        <item t="default"/>
      </items>
    </pivotField>
    <pivotField axis="axisPage" showAll="0">
      <items count="2">
        <item x="0"/>
        <item t="default"/>
      </items>
    </pivotField>
    <pivotField axis="axisPage" showAll="0">
      <items count="6">
        <item x="0"/>
        <item x="4"/>
        <item x="2"/>
        <item x="3"/>
        <item x="1"/>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3">
    <field x="0"/>
    <field x="1"/>
    <field x="2"/>
  </rowFields>
  <rowItems count="4">
    <i>
      <x/>
    </i>
    <i r="1">
      <x/>
    </i>
    <i r="1">
      <x v="1"/>
    </i>
    <i t="grand">
      <x/>
    </i>
  </rowItems>
  <colFields count="1">
    <field x="-2"/>
  </colFields>
  <colItems count="19">
    <i>
      <x/>
    </i>
    <i i="1">
      <x v="1"/>
    </i>
    <i i="2">
      <x v="2"/>
    </i>
    <i i="3">
      <x v="3"/>
    </i>
    <i i="4">
      <x v="4"/>
    </i>
    <i i="5">
      <x v="5"/>
    </i>
    <i i="6">
      <x v="6"/>
    </i>
    <i i="7">
      <x v="7"/>
    </i>
    <i i="8">
      <x v="8"/>
    </i>
    <i i="9">
      <x v="9"/>
    </i>
    <i i="10">
      <x v="10"/>
    </i>
    <i i="11">
      <x v="11"/>
    </i>
    <i i="12">
      <x v="12"/>
    </i>
    <i i="13">
      <x v="13"/>
    </i>
    <i i="14">
      <x v="14"/>
    </i>
    <i i="15">
      <x v="15"/>
    </i>
    <i i="16">
      <x v="16"/>
    </i>
    <i i="17">
      <x v="17"/>
    </i>
    <i i="18">
      <x v="18"/>
    </i>
  </colItems>
  <pageFields count="2">
    <pageField fld="3" hier="-1"/>
    <pageField fld="4" item="2" hier="-1"/>
  </pageFields>
  <dataFields count="19">
    <dataField name="Sum of 2005" fld="5" baseField="0" baseItem="0"/>
    <dataField name="Sum of 2006" fld="6" baseField="0" baseItem="0"/>
    <dataField name="Sum of 2007" fld="7" baseField="0" baseItem="0"/>
    <dataField name="Sum of 2008" fld="8" baseField="0" baseItem="0"/>
    <dataField name="Sum of 2009" fld="9" baseField="0" baseItem="0"/>
    <dataField name="Sum of 2010" fld="10" baseField="0" baseItem="0"/>
    <dataField name="Sum of 2011" fld="11" baseField="0" baseItem="0"/>
    <dataField name="Sum of 2012" fld="12" baseField="0" baseItem="0"/>
    <dataField name="Sum of 2013" fld="13" baseField="0" baseItem="0"/>
    <dataField name="Sum of 2014" fld="14" baseField="0" baseItem="0"/>
    <dataField name="Sum of 2015" fld="15" baseField="0" baseItem="0"/>
    <dataField name="Sum of 2016" fld="16" baseField="0" baseItem="0"/>
    <dataField name="Sum of 2017" fld="17" baseField="0" baseItem="0"/>
    <dataField name="Sum of 2018" fld="18" baseField="0" baseItem="0"/>
    <dataField name="Sum of 2019" fld="19" baseField="0" baseItem="0"/>
    <dataField name="Sum of 2020" fld="20" baseField="0" baseItem="0"/>
    <dataField name="Sum of 2021" fld="21" baseField="0" baseItem="0"/>
    <dataField name="Sum of 2022" fld="22" baseField="0" baseItem="0"/>
    <dataField name="Sum of 2023"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4A0AC9-2B7A-4D13-BF5D-6E9E39B2F19D}" name="Table1" displayName="Table1" ref="A1:AB14" totalsRowShown="0">
  <autoFilter ref="A1:AB14" xr:uid="{2E4A0AC9-2B7A-4D13-BF5D-6E9E39B2F19D}"/>
  <tableColumns count="28">
    <tableColumn id="1" xr3:uid="{74F98653-BB16-404E-9792-1CD060C96D1B}" name="Level 1"/>
    <tableColumn id="2" xr3:uid="{CE25E541-97E1-4D4B-84E4-92021FEB49BE}" name="Level 2"/>
    <tableColumn id="3" xr3:uid="{D670AAC1-749D-49A0-A78C-8C088B1BC685}" name="Level 3"/>
    <tableColumn id="4" xr3:uid="{740F347A-592E-4FBF-8596-B5A15655672E}" name="Level 4"/>
    <tableColumn id="5" xr3:uid="{9E5912F7-B240-481D-A1F4-412EC45898D1}" name="Level 5"/>
    <tableColumn id="6" xr3:uid="{95B0BE2E-9B0C-4F65-8F07-C44488E529BA}" name="Level 6"/>
    <tableColumn id="7" xr3:uid="{6E013B88-6AFC-4AA8-87E6-5E01788338FE}" name="Emission / Removal / Bunker"/>
    <tableColumn id="8" xr3:uid="{329FA2F3-CCFD-4224-96A9-BD9C27B8F225}" name="Gas"/>
    <tableColumn id="9" xr3:uid="{0F0D39B4-0F6C-46FB-8048-C3E4AB110DF4}" name="State"/>
    <tableColumn id="10" xr3:uid="{BA1F4FCF-5A22-4569-A951-EF29B4DD79C9}" name="Economic Activity"/>
    <tableColumn id="11" xr3:uid="{9FDC6119-334E-4F09-9DF7-4AAF8134F52A}" name="Product"/>
    <tableColumn id="12" xr3:uid="{0DA08CC6-D744-4206-9B5F-01E5EBC20945}" name="2005"/>
    <tableColumn id="13" xr3:uid="{D0C56D74-73F5-4E0B-AA26-7E776AEE9E19}" name="2006"/>
    <tableColumn id="14" xr3:uid="{D428BD36-5AB6-44F6-B479-72DD03D261C0}" name="2007"/>
    <tableColumn id="15" xr3:uid="{A7226C8A-7B77-440A-B9FC-54DF5F092100}" name="2008"/>
    <tableColumn id="16" xr3:uid="{F67E97F5-78E3-4F01-BB5D-19E87EFA3356}" name="2009"/>
    <tableColumn id="17" xr3:uid="{DD43CF1C-77CC-452B-8BDA-545D54C08232}" name="2010"/>
    <tableColumn id="18" xr3:uid="{5229CA3F-02E5-46E3-9B1D-E7230C60D218}" name="2011"/>
    <tableColumn id="19" xr3:uid="{80BECB19-BFB0-4165-95BB-F8816704F5EE}" name="2012"/>
    <tableColumn id="20" xr3:uid="{F5732B90-4666-4272-A909-A400F7019ED1}" name="2013"/>
    <tableColumn id="21" xr3:uid="{9A11F5C1-2A20-44DE-93C6-4C0561ADCE4D}" name="2014"/>
    <tableColumn id="22" xr3:uid="{57CDDA23-6800-4770-95E0-63CAE8AA1F49}" name="2015"/>
    <tableColumn id="23" xr3:uid="{3A39EDFC-3EA0-49BD-95C4-46FEFDA91452}" name="2016"/>
    <tableColumn id="24" xr3:uid="{7B4D1A9B-E112-4035-8706-AFF46AB563A6}" name="2017"/>
    <tableColumn id="25" xr3:uid="{6F877E42-ABCF-4236-A546-0D82229B1DE0}" name="2018"/>
    <tableColumn id="26" xr3:uid="{AA77D213-558C-4C8E-AEA8-08A37761A0AC}" name="2019"/>
    <tableColumn id="27" xr3:uid="{27B38E8D-D1A6-4F1B-A2AD-DF98124045D5}" name="2020"/>
    <tableColumn id="28" xr3:uid="{5BB63689-E1BA-4A7A-ABB7-465C61169937}" name="202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D0D892-B876-45ED-9670-7776F737FECC}" name="Table2" displayName="Table2" ref="A1:AB2" totalsRowShown="0">
  <autoFilter ref="A1:AB2" xr:uid="{59D0D892-B876-45ED-9670-7776F737FECC}"/>
  <tableColumns count="28">
    <tableColumn id="1" xr3:uid="{455BD962-11E1-4141-954B-BFB3C37FFAA4}" name="Level 1"/>
    <tableColumn id="2" xr3:uid="{51FDD547-03E3-4B41-B719-AFD927B65C82}" name="Level 2"/>
    <tableColumn id="3" xr3:uid="{71C1F780-558A-4F9A-A064-B44ABC21BB7F}" name="Level 3"/>
    <tableColumn id="4" xr3:uid="{85BEC3D1-E73A-486A-9C71-3B63878DA38F}" name="Level 4"/>
    <tableColumn id="5" xr3:uid="{80B39387-853E-4429-9A68-D557F1671CA5}" name="Level 5"/>
    <tableColumn id="6" xr3:uid="{FDB157D9-158A-4455-8A9D-8AD43BDFA9FB}" name="Level 6"/>
    <tableColumn id="7" xr3:uid="{036A47DD-8795-4F53-8F4A-A57043B61450}" name="Emission / Removal / Bunker"/>
    <tableColumn id="8" xr3:uid="{A4A0C2FE-0136-48AF-B9F6-D4325B23E0B9}" name="Gas"/>
    <tableColumn id="9" xr3:uid="{36BD65C6-E1C4-46D8-8DD8-BD5817AEB1A1}" name="State"/>
    <tableColumn id="10" xr3:uid="{CB981232-52FB-4876-B9F2-E34C99438BC9}" name="Economic Activity"/>
    <tableColumn id="11" xr3:uid="{FAB5DED0-96FA-42CC-AF8E-8A07C1AFF022}" name="Product"/>
    <tableColumn id="12" xr3:uid="{ADEEA6E7-61F0-4826-BFC7-4ED66C61FC00}" name="2005"/>
    <tableColumn id="13" xr3:uid="{AE09A746-B3B4-4F7F-92AE-A20B46C171F2}" name="2006"/>
    <tableColumn id="14" xr3:uid="{59D72C01-8152-4D75-89D4-B7450F06AA04}" name="2007"/>
    <tableColumn id="15" xr3:uid="{7E079F47-953B-4549-970A-86D8013DC0BE}" name="2008"/>
    <tableColumn id="16" xr3:uid="{CCD158B7-F639-49FB-9D9F-799B91A04715}" name="2009"/>
    <tableColumn id="17" xr3:uid="{B13143F4-BF08-4E88-ABAA-FA8114D481CE}" name="2010"/>
    <tableColumn id="18" xr3:uid="{6B50B85A-6258-44D8-9CC8-CD5DA5E37E30}" name="2011"/>
    <tableColumn id="19" xr3:uid="{0069E026-8AE6-42CA-83C2-971D5CE4DE00}" name="2012"/>
    <tableColumn id="20" xr3:uid="{2A7425FD-37C9-4278-8F5F-3C25A2F57064}" name="2013"/>
    <tableColumn id="21" xr3:uid="{B9BB8D84-7196-428C-8C7C-B4C8FECC929F}" name="2014"/>
    <tableColumn id="22" xr3:uid="{42241749-AE41-461F-B097-7ECF179817D3}" name="2015"/>
    <tableColumn id="23" xr3:uid="{89E18E5B-3FA9-40F0-A67A-DB4F17A9C144}" name="2016"/>
    <tableColumn id="24" xr3:uid="{04A18A54-F9CD-468D-85D6-E7C60106D004}" name="2017"/>
    <tableColumn id="25" xr3:uid="{031347D5-7BF5-4A95-9D2A-33DF1B245C1D}" name="2018"/>
    <tableColumn id="26" xr3:uid="{99764FCC-C16E-416A-8547-8A1344EEC3E2}" name="2019"/>
    <tableColumn id="27" xr3:uid="{8F78FFE7-7734-4F8A-9721-486BB187B86C}" name="2020"/>
    <tableColumn id="28" xr3:uid="{773A72AB-7DE8-49C2-AAA5-FEC6B52417BC}" name="202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33CD695-D650-475F-9A69-563C53F54EC3}" name="Table3" displayName="Table3" ref="A1:AB14" totalsRowShown="0">
  <autoFilter ref="A1:AB14" xr:uid="{933CD695-D650-475F-9A69-563C53F54EC3}"/>
  <tableColumns count="28">
    <tableColumn id="1" xr3:uid="{D9BF66AC-7B7C-4599-99E1-0C2096A799E1}" name="Level 1"/>
    <tableColumn id="2" xr3:uid="{983E1DEF-DBCD-4EF3-8366-529324C5EE6D}" name="Level 2"/>
    <tableColumn id="3" xr3:uid="{FBC9A715-8A37-441E-A06C-CA75A1E98923}" name="Level 3"/>
    <tableColumn id="4" xr3:uid="{CB7B4403-8D75-4A03-8F79-54574AC1A54F}" name="Level 4"/>
    <tableColumn id="5" xr3:uid="{77C924D5-4FF7-4DF3-983D-72C3502533B2}" name="Level 5"/>
    <tableColumn id="6" xr3:uid="{92A1DC0C-E7C0-4BB1-8DA4-2440CFB99FC1}" name="Level 6"/>
    <tableColumn id="7" xr3:uid="{8FB4EE96-6D95-4260-B45E-324B6D285728}" name="Emission / Removal / Bunker"/>
    <tableColumn id="8" xr3:uid="{4B69339E-6ED7-4EF0-ACFD-DB04E7F6EF8A}" name="Gas"/>
    <tableColumn id="9" xr3:uid="{664EFA42-BCC9-4F92-8D9A-06EE36666649}" name="State"/>
    <tableColumn id="10" xr3:uid="{3A097E5C-7C4F-4BBE-A99D-64D97CBDB12F}" name="Economic Activity"/>
    <tableColumn id="11" xr3:uid="{C439DAC3-E216-47D0-B799-BE038C6AD446}" name="Product"/>
    <tableColumn id="12" xr3:uid="{2522433D-0C8C-42A5-B4E8-BC8FCA5B5156}" name="2005"/>
    <tableColumn id="13" xr3:uid="{636EB102-5119-40A3-B38E-EE315F9ED988}" name="2006"/>
    <tableColumn id="14" xr3:uid="{5421F80E-1B22-4C24-87C4-CF3D8F9F2B86}" name="2007"/>
    <tableColumn id="15" xr3:uid="{492D889E-E0DF-4D19-93BC-01A891BC790D}" name="2008"/>
    <tableColumn id="16" xr3:uid="{418FC19A-6961-455A-8FAD-2CF431AFCD7E}" name="2009"/>
    <tableColumn id="17" xr3:uid="{C0525572-491F-455F-BFBD-9C070A473374}" name="2010"/>
    <tableColumn id="18" xr3:uid="{C2E14818-62AB-4008-AD0F-C45DA2C7D879}" name="2011"/>
    <tableColumn id="19" xr3:uid="{39A2A973-D81E-47CA-AEBD-CCDC663A8257}" name="2012"/>
    <tableColumn id="20" xr3:uid="{CB6EB8A0-AE59-4347-80C2-0F0FA42BE165}" name="2013"/>
    <tableColumn id="21" xr3:uid="{32389E7B-57FF-4607-A35C-E39D66646157}" name="2014"/>
    <tableColumn id="22" xr3:uid="{BC70DA86-3C2C-4534-B65E-D7E712327300}" name="2015"/>
    <tableColumn id="23" xr3:uid="{A33D783D-825B-4242-99F5-8E60BA5B7F2C}" name="2016"/>
    <tableColumn id="24" xr3:uid="{9989D1BD-0B7B-4C1A-BE9D-EBDFBC3CF92F}" name="2017"/>
    <tableColumn id="25" xr3:uid="{D57FDF11-642B-4FB0-B90C-427D81307466}" name="2018"/>
    <tableColumn id="26" xr3:uid="{C23BA368-CA3A-4784-BCEA-424313219A6A}" name="2019"/>
    <tableColumn id="27" xr3:uid="{25017D8B-683D-47B5-8000-67EC956D8F99}" name="2020"/>
    <tableColumn id="28" xr3:uid="{14B480E9-1B04-464B-843F-792D268CEFD9}" name="202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www.ghgplatform-india.org/methdolo-afolu-sector"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unfccc.int/documents/268470"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F672E-D3A5-4C2A-9E5E-920CFD2D20F7}">
  <dimension ref="A1:AB14"/>
  <sheetViews>
    <sheetView workbookViewId="0">
      <selection activeCell="L2" sqref="L2:L14"/>
    </sheetView>
  </sheetViews>
  <sheetFormatPr defaultRowHeight="14.5" x14ac:dyDescent="0.35"/>
  <cols>
    <col min="7" max="7" width="27.08984375" customWidth="1"/>
    <col min="10" max="10" width="17.90625" customWidth="1"/>
    <col min="11" max="11" width="9.54296875" customWidth="1"/>
  </cols>
  <sheetData>
    <row r="1" spans="1:28" x14ac:dyDescent="0.35">
      <c r="A1" t="s">
        <v>63</v>
      </c>
      <c r="B1" t="s">
        <v>64</v>
      </c>
      <c r="C1" t="s">
        <v>65</v>
      </c>
      <c r="D1" t="s">
        <v>66</v>
      </c>
      <c r="E1" t="s">
        <v>67</v>
      </c>
      <c r="F1" t="s">
        <v>68</v>
      </c>
      <c r="G1" t="s">
        <v>69</v>
      </c>
      <c r="H1" t="s">
        <v>70</v>
      </c>
      <c r="I1" t="s">
        <v>71</v>
      </c>
      <c r="J1" t="s">
        <v>72</v>
      </c>
      <c r="K1" t="s">
        <v>73</v>
      </c>
      <c r="L1" t="s">
        <v>171</v>
      </c>
      <c r="M1" t="s">
        <v>172</v>
      </c>
      <c r="N1" t="s">
        <v>173</v>
      </c>
      <c r="O1" t="s">
        <v>174</v>
      </c>
      <c r="P1" t="s">
        <v>175</v>
      </c>
      <c r="Q1" t="s">
        <v>176</v>
      </c>
      <c r="R1" t="s">
        <v>177</v>
      </c>
      <c r="S1" t="s">
        <v>178</v>
      </c>
      <c r="T1" t="s">
        <v>179</v>
      </c>
      <c r="U1" t="s">
        <v>180</v>
      </c>
      <c r="V1" t="s">
        <v>181</v>
      </c>
      <c r="W1" t="s">
        <v>182</v>
      </c>
      <c r="X1" t="s">
        <v>183</v>
      </c>
      <c r="Y1" t="s">
        <v>184</v>
      </c>
      <c r="Z1" t="s">
        <v>185</v>
      </c>
      <c r="AA1" t="s">
        <v>186</v>
      </c>
      <c r="AB1" t="s">
        <v>187</v>
      </c>
    </row>
    <row r="2" spans="1:28" x14ac:dyDescent="0.35">
      <c r="A2" t="s">
        <v>21</v>
      </c>
      <c r="B2" t="s">
        <v>43</v>
      </c>
      <c r="C2" t="s">
        <v>44</v>
      </c>
      <c r="D2" t="s">
        <v>23</v>
      </c>
      <c r="E2" t="s">
        <v>45</v>
      </c>
      <c r="F2" t="s">
        <v>60</v>
      </c>
      <c r="G2" t="s">
        <v>25</v>
      </c>
      <c r="H2" t="s">
        <v>34</v>
      </c>
      <c r="I2" t="s">
        <v>17</v>
      </c>
      <c r="J2" t="s">
        <v>43</v>
      </c>
      <c r="K2" t="s">
        <v>51</v>
      </c>
      <c r="L2">
        <v>0</v>
      </c>
      <c r="M2">
        <v>0</v>
      </c>
      <c r="N2">
        <v>0</v>
      </c>
      <c r="O2">
        <v>0</v>
      </c>
      <c r="P2">
        <v>0</v>
      </c>
      <c r="Q2">
        <v>0</v>
      </c>
      <c r="R2">
        <v>0</v>
      </c>
      <c r="S2">
        <v>0</v>
      </c>
      <c r="T2">
        <v>0</v>
      </c>
      <c r="U2">
        <v>0</v>
      </c>
      <c r="V2">
        <v>0</v>
      </c>
      <c r="W2">
        <v>0</v>
      </c>
      <c r="X2">
        <v>0</v>
      </c>
      <c r="Y2">
        <v>0</v>
      </c>
      <c r="Z2">
        <v>0</v>
      </c>
      <c r="AA2">
        <v>0</v>
      </c>
      <c r="AB2">
        <v>0</v>
      </c>
    </row>
    <row r="3" spans="1:28" x14ac:dyDescent="0.35">
      <c r="A3" t="s">
        <v>21</v>
      </c>
      <c r="B3" t="s">
        <v>43</v>
      </c>
      <c r="C3" t="s">
        <v>44</v>
      </c>
      <c r="D3" t="s">
        <v>23</v>
      </c>
      <c r="E3" t="s">
        <v>45</v>
      </c>
      <c r="F3" t="s">
        <v>59</v>
      </c>
      <c r="G3" t="s">
        <v>25</v>
      </c>
      <c r="H3" t="s">
        <v>34</v>
      </c>
      <c r="I3" t="s">
        <v>17</v>
      </c>
      <c r="J3" t="s">
        <v>43</v>
      </c>
      <c r="K3" t="s">
        <v>51</v>
      </c>
      <c r="L3">
        <v>260.66249999999997</v>
      </c>
      <c r="M3">
        <v>180.99375000000001</v>
      </c>
      <c r="N3">
        <v>101.325</v>
      </c>
      <c r="O3">
        <v>111.426</v>
      </c>
      <c r="P3">
        <v>121.527</v>
      </c>
      <c r="Q3">
        <v>131.62800000000001</v>
      </c>
      <c r="R3">
        <v>141.72900000000001</v>
      </c>
      <c r="S3">
        <v>151.83000000000001</v>
      </c>
      <c r="T3">
        <v>152.37</v>
      </c>
      <c r="U3">
        <v>152.90999999999997</v>
      </c>
      <c r="V3">
        <v>153.44999999999999</v>
      </c>
      <c r="W3">
        <v>153.98999999999998</v>
      </c>
      <c r="X3">
        <v>154.52999999999997</v>
      </c>
      <c r="Y3">
        <v>155.07</v>
      </c>
      <c r="Z3">
        <v>155.61000000000001</v>
      </c>
      <c r="AA3">
        <v>156.1576282533228</v>
      </c>
      <c r="AB3">
        <v>156.70718373949592</v>
      </c>
    </row>
    <row r="4" spans="1:28" x14ac:dyDescent="0.35">
      <c r="A4" t="s">
        <v>21</v>
      </c>
      <c r="B4" t="s">
        <v>43</v>
      </c>
      <c r="C4" t="s">
        <v>44</v>
      </c>
      <c r="D4" t="s">
        <v>23</v>
      </c>
      <c r="E4" t="s">
        <v>45</v>
      </c>
      <c r="F4" t="s">
        <v>58</v>
      </c>
      <c r="G4" t="s">
        <v>25</v>
      </c>
      <c r="H4" t="s">
        <v>34</v>
      </c>
      <c r="I4" t="s">
        <v>17</v>
      </c>
      <c r="J4" t="s">
        <v>43</v>
      </c>
      <c r="K4" t="s">
        <v>51</v>
      </c>
      <c r="L4">
        <v>1417.6785</v>
      </c>
      <c r="M4">
        <v>1328.51775</v>
      </c>
      <c r="N4">
        <v>1239.357</v>
      </c>
      <c r="O4">
        <v>1225.77</v>
      </c>
      <c r="P4">
        <v>1212.183</v>
      </c>
      <c r="Q4">
        <v>1198.596</v>
      </c>
      <c r="R4">
        <v>1185.009</v>
      </c>
      <c r="S4">
        <v>1171.422</v>
      </c>
      <c r="T4">
        <v>1315.665</v>
      </c>
      <c r="U4">
        <v>1459.9079999999999</v>
      </c>
      <c r="V4">
        <v>1604.1509999999998</v>
      </c>
      <c r="W4">
        <v>1748.394</v>
      </c>
      <c r="X4">
        <v>1892.6370000000002</v>
      </c>
      <c r="Y4">
        <v>2036.88</v>
      </c>
      <c r="Z4">
        <v>2181.123</v>
      </c>
      <c r="AA4">
        <v>2383.6738959956033</v>
      </c>
      <c r="AB4">
        <v>2605.0347653254116</v>
      </c>
    </row>
    <row r="5" spans="1:28" x14ac:dyDescent="0.35">
      <c r="A5" t="s">
        <v>21</v>
      </c>
      <c r="B5" t="s">
        <v>43</v>
      </c>
      <c r="C5" t="s">
        <v>44</v>
      </c>
      <c r="D5" t="s">
        <v>23</v>
      </c>
      <c r="E5" t="s">
        <v>45</v>
      </c>
      <c r="F5" t="s">
        <v>57</v>
      </c>
      <c r="G5" t="s">
        <v>25</v>
      </c>
      <c r="H5" t="s">
        <v>34</v>
      </c>
      <c r="I5" t="s">
        <v>17</v>
      </c>
      <c r="J5" t="s">
        <v>43</v>
      </c>
      <c r="K5" t="s">
        <v>51</v>
      </c>
      <c r="L5">
        <v>80309.123999999996</v>
      </c>
      <c r="M5">
        <v>58135.686000000002</v>
      </c>
      <c r="N5">
        <v>35962.248</v>
      </c>
      <c r="O5">
        <v>33610.436999999998</v>
      </c>
      <c r="P5">
        <v>31258.626</v>
      </c>
      <c r="Q5">
        <v>28906.815000000002</v>
      </c>
      <c r="R5">
        <v>26555.003999999997</v>
      </c>
      <c r="S5">
        <v>24203.192999999999</v>
      </c>
      <c r="T5">
        <v>23856.15</v>
      </c>
      <c r="U5">
        <v>23509.106999999996</v>
      </c>
      <c r="V5">
        <v>23162.064000000002</v>
      </c>
      <c r="W5">
        <v>22815.020999999997</v>
      </c>
      <c r="X5">
        <v>22467.978000000003</v>
      </c>
      <c r="Y5">
        <v>22120.935000000001</v>
      </c>
      <c r="Z5">
        <v>21773.892000000003</v>
      </c>
      <c r="AA5">
        <v>21503.518654093845</v>
      </c>
      <c r="AB5">
        <v>21250.355929377336</v>
      </c>
    </row>
    <row r="6" spans="1:28" x14ac:dyDescent="0.35">
      <c r="A6" t="s">
        <v>21</v>
      </c>
      <c r="B6" t="s">
        <v>43</v>
      </c>
      <c r="C6" t="s">
        <v>44</v>
      </c>
      <c r="D6" t="s">
        <v>23</v>
      </c>
      <c r="E6" t="s">
        <v>45</v>
      </c>
      <c r="F6" t="s">
        <v>56</v>
      </c>
      <c r="G6" t="s">
        <v>25</v>
      </c>
      <c r="H6" t="s">
        <v>34</v>
      </c>
      <c r="I6" t="s">
        <v>17</v>
      </c>
      <c r="J6" t="s">
        <v>43</v>
      </c>
      <c r="K6" t="s">
        <v>51</v>
      </c>
      <c r="L6">
        <v>9.6390000000000011</v>
      </c>
      <c r="M6">
        <v>14.458500000000001</v>
      </c>
      <c r="N6">
        <v>19.278000000000002</v>
      </c>
      <c r="O6">
        <v>31.903200000000002</v>
      </c>
      <c r="P6">
        <v>44.528400000000005</v>
      </c>
      <c r="Q6">
        <v>57.153600000000012</v>
      </c>
      <c r="R6">
        <v>69.778800000000004</v>
      </c>
      <c r="S6">
        <v>82.403999999999996</v>
      </c>
      <c r="T6">
        <v>100.87199999999999</v>
      </c>
      <c r="U6">
        <v>119.33999999999999</v>
      </c>
      <c r="V6">
        <v>137.80799999999996</v>
      </c>
      <c r="W6">
        <v>156.27599999999998</v>
      </c>
      <c r="X6">
        <v>174.74399999999994</v>
      </c>
      <c r="Y6">
        <v>193.21199999999993</v>
      </c>
      <c r="Z6">
        <v>211.68</v>
      </c>
      <c r="AA6">
        <v>242.22161924113968</v>
      </c>
      <c r="AB6">
        <v>277.16984518045939</v>
      </c>
    </row>
    <row r="7" spans="1:28" x14ac:dyDescent="0.35">
      <c r="A7" t="s">
        <v>21</v>
      </c>
      <c r="B7" t="s">
        <v>43</v>
      </c>
      <c r="C7" t="s">
        <v>44</v>
      </c>
      <c r="D7" t="s">
        <v>23</v>
      </c>
      <c r="E7" t="s">
        <v>45</v>
      </c>
      <c r="F7" t="s">
        <v>55</v>
      </c>
      <c r="G7" t="s">
        <v>25</v>
      </c>
      <c r="H7" t="s">
        <v>34</v>
      </c>
      <c r="I7" t="s">
        <v>17</v>
      </c>
      <c r="J7" t="s">
        <v>43</v>
      </c>
      <c r="K7" t="s">
        <v>51</v>
      </c>
      <c r="L7">
        <v>154461.66750000001</v>
      </c>
      <c r="M7">
        <v>168010.00125</v>
      </c>
      <c r="N7">
        <v>181558.33499999999</v>
      </c>
      <c r="O7">
        <v>171414.285</v>
      </c>
      <c r="P7">
        <v>161270.23499999999</v>
      </c>
      <c r="Q7">
        <v>151126.185</v>
      </c>
      <c r="R7">
        <v>140982.13500000001</v>
      </c>
      <c r="S7">
        <v>130838.08500000001</v>
      </c>
      <c r="T7">
        <v>132534.34499999997</v>
      </c>
      <c r="U7">
        <v>134230.60499999998</v>
      </c>
      <c r="V7">
        <v>135926.86499999996</v>
      </c>
      <c r="W7">
        <v>137623.12499999997</v>
      </c>
      <c r="X7">
        <v>139319.38499999995</v>
      </c>
      <c r="Y7">
        <v>141015.64499999993</v>
      </c>
      <c r="Z7">
        <v>142711.905</v>
      </c>
      <c r="AA7">
        <v>144493.940683569</v>
      </c>
      <c r="AB7">
        <v>146298.2285483944</v>
      </c>
    </row>
    <row r="8" spans="1:28" x14ac:dyDescent="0.35">
      <c r="A8" t="s">
        <v>21</v>
      </c>
      <c r="B8" t="s">
        <v>43</v>
      </c>
      <c r="C8" t="s">
        <v>44</v>
      </c>
      <c r="D8" t="s">
        <v>23</v>
      </c>
      <c r="E8" t="s">
        <v>45</v>
      </c>
      <c r="F8" t="s">
        <v>54</v>
      </c>
      <c r="G8" t="s">
        <v>25</v>
      </c>
      <c r="H8" t="s">
        <v>34</v>
      </c>
      <c r="I8" t="s">
        <v>17</v>
      </c>
      <c r="J8" t="s">
        <v>43</v>
      </c>
      <c r="K8" t="s">
        <v>51</v>
      </c>
      <c r="L8">
        <v>3.15</v>
      </c>
      <c r="M8">
        <v>4.7250000000000005</v>
      </c>
      <c r="N8">
        <v>6.3</v>
      </c>
      <c r="O8">
        <v>26.207999999999998</v>
      </c>
      <c r="P8">
        <v>46.116000000000007</v>
      </c>
      <c r="Q8">
        <v>66.024000000000001</v>
      </c>
      <c r="R8">
        <v>85.931999999999988</v>
      </c>
      <c r="S8">
        <v>105.84</v>
      </c>
      <c r="T8">
        <v>92.67</v>
      </c>
      <c r="U8">
        <v>79.499999999999986</v>
      </c>
      <c r="V8">
        <v>66.33</v>
      </c>
      <c r="W8">
        <v>53.16</v>
      </c>
      <c r="X8">
        <v>39.989999999999988</v>
      </c>
      <c r="Y8">
        <v>26.81999999999999</v>
      </c>
      <c r="Z8">
        <v>13.65</v>
      </c>
      <c r="AA8">
        <v>10.187292327414644</v>
      </c>
      <c r="AB8">
        <v>7.6029981658755501</v>
      </c>
    </row>
    <row r="9" spans="1:28" x14ac:dyDescent="0.35">
      <c r="A9" t="s">
        <v>21</v>
      </c>
      <c r="B9" t="s">
        <v>43</v>
      </c>
      <c r="C9" t="s">
        <v>44</v>
      </c>
      <c r="D9" t="s">
        <v>23</v>
      </c>
      <c r="E9" t="s">
        <v>45</v>
      </c>
      <c r="F9" t="s">
        <v>53</v>
      </c>
      <c r="G9" t="s">
        <v>25</v>
      </c>
      <c r="H9" t="s">
        <v>34</v>
      </c>
      <c r="I9" t="s">
        <v>17</v>
      </c>
      <c r="J9" t="s">
        <v>43</v>
      </c>
      <c r="K9" t="s">
        <v>51</v>
      </c>
      <c r="L9">
        <v>518466.66899999999</v>
      </c>
      <c r="M9">
        <v>508784.50349999999</v>
      </c>
      <c r="N9">
        <v>499102.33799999999</v>
      </c>
      <c r="O9">
        <v>464509.71419999999</v>
      </c>
      <c r="P9">
        <v>429917.09039999999</v>
      </c>
      <c r="Q9">
        <v>395324.46659999993</v>
      </c>
      <c r="R9">
        <v>360731.84279999993</v>
      </c>
      <c r="S9">
        <v>326139.21899999998</v>
      </c>
      <c r="T9">
        <v>321030.36</v>
      </c>
      <c r="U9">
        <v>315921.50099999999</v>
      </c>
      <c r="V9">
        <v>310812.64199999999</v>
      </c>
      <c r="W9">
        <v>305703.78299999994</v>
      </c>
      <c r="X9">
        <v>300594.92399999994</v>
      </c>
      <c r="Y9">
        <v>295486.06499999989</v>
      </c>
      <c r="Z9">
        <v>290377.20600000001</v>
      </c>
      <c r="AA9">
        <v>285949.19989828463</v>
      </c>
      <c r="AB9">
        <v>281671.48283431644</v>
      </c>
    </row>
    <row r="10" spans="1:28" x14ac:dyDescent="0.35">
      <c r="A10" t="s">
        <v>21</v>
      </c>
      <c r="B10" t="s">
        <v>43</v>
      </c>
      <c r="C10" t="s">
        <v>44</v>
      </c>
      <c r="D10" t="s">
        <v>23</v>
      </c>
      <c r="E10" t="s">
        <v>45</v>
      </c>
      <c r="F10" t="s">
        <v>52</v>
      </c>
      <c r="G10" t="s">
        <v>25</v>
      </c>
      <c r="H10" t="s">
        <v>34</v>
      </c>
      <c r="I10" t="s">
        <v>17</v>
      </c>
      <c r="J10" t="s">
        <v>43</v>
      </c>
      <c r="K10" t="s">
        <v>51</v>
      </c>
      <c r="L10">
        <v>0</v>
      </c>
      <c r="M10">
        <v>0</v>
      </c>
      <c r="N10">
        <v>0</v>
      </c>
      <c r="O10">
        <v>1.1592</v>
      </c>
      <c r="P10">
        <v>2.3184</v>
      </c>
      <c r="Q10">
        <v>3.4775999999999998</v>
      </c>
      <c r="R10">
        <v>4.6368</v>
      </c>
      <c r="S10">
        <v>5.7960000000000003</v>
      </c>
      <c r="T10">
        <v>8.5559999999999992</v>
      </c>
      <c r="U10">
        <v>11.316000000000001</v>
      </c>
      <c r="V10">
        <v>14.076000000000002</v>
      </c>
      <c r="W10">
        <v>16.836000000000002</v>
      </c>
      <c r="X10">
        <v>19.596000000000004</v>
      </c>
      <c r="Y10">
        <v>22.356000000000002</v>
      </c>
      <c r="Z10">
        <v>25.116</v>
      </c>
      <c r="AA10">
        <v>30.968848661483211</v>
      </c>
      <c r="AB10">
        <v>38.185602302032592</v>
      </c>
    </row>
    <row r="11" spans="1:28" x14ac:dyDescent="0.35">
      <c r="A11" t="s">
        <v>21</v>
      </c>
      <c r="B11" t="s">
        <v>43</v>
      </c>
      <c r="C11" t="s">
        <v>44</v>
      </c>
      <c r="D11" t="s">
        <v>23</v>
      </c>
      <c r="E11" t="s">
        <v>45</v>
      </c>
      <c r="F11" t="s">
        <v>50</v>
      </c>
      <c r="G11" t="s">
        <v>25</v>
      </c>
      <c r="H11" t="s">
        <v>34</v>
      </c>
      <c r="I11" t="s">
        <v>17</v>
      </c>
      <c r="J11" t="s">
        <v>43</v>
      </c>
      <c r="K11" t="s">
        <v>51</v>
      </c>
      <c r="L11">
        <v>518466.66899999999</v>
      </c>
      <c r="M11">
        <v>508784.50349999999</v>
      </c>
      <c r="N11">
        <v>499102.33799999999</v>
      </c>
      <c r="O11">
        <v>464509.71419999999</v>
      </c>
      <c r="P11">
        <v>429917.09039999999</v>
      </c>
      <c r="Q11">
        <v>395324.46659999993</v>
      </c>
      <c r="R11">
        <v>360731.84279999993</v>
      </c>
      <c r="S11">
        <v>326139.21899999998</v>
      </c>
      <c r="T11">
        <v>321030.36</v>
      </c>
      <c r="U11">
        <v>315921.50099999999</v>
      </c>
      <c r="V11">
        <v>310812.64199999999</v>
      </c>
      <c r="W11">
        <v>305703.78299999994</v>
      </c>
      <c r="X11">
        <v>300594.92399999994</v>
      </c>
      <c r="Y11">
        <v>295486.06499999989</v>
      </c>
      <c r="Z11">
        <v>290377.20600000001</v>
      </c>
      <c r="AA11">
        <v>285949.19989828463</v>
      </c>
      <c r="AB11">
        <v>281671.48283431644</v>
      </c>
    </row>
    <row r="12" spans="1:28" x14ac:dyDescent="0.35">
      <c r="A12" t="s">
        <v>21</v>
      </c>
      <c r="B12" t="s">
        <v>43</v>
      </c>
      <c r="C12" t="s">
        <v>44</v>
      </c>
      <c r="D12" t="s">
        <v>23</v>
      </c>
      <c r="E12" t="s">
        <v>45</v>
      </c>
      <c r="F12" t="s">
        <v>49</v>
      </c>
      <c r="G12" t="s">
        <v>25</v>
      </c>
      <c r="H12" t="s">
        <v>34</v>
      </c>
      <c r="I12" t="s">
        <v>17</v>
      </c>
      <c r="J12" t="s">
        <v>43</v>
      </c>
      <c r="K12" t="s">
        <v>47</v>
      </c>
      <c r="L12">
        <v>41362.271999999997</v>
      </c>
      <c r="M12">
        <v>30585.408000000003</v>
      </c>
      <c r="N12">
        <v>19808.544000000002</v>
      </c>
      <c r="O12">
        <v>18319.022400000002</v>
      </c>
      <c r="P12">
        <v>16829.500799999998</v>
      </c>
      <c r="Q12">
        <v>15339.9792</v>
      </c>
      <c r="R12">
        <v>13850.457599999998</v>
      </c>
      <c r="S12">
        <v>12360.936</v>
      </c>
      <c r="T12">
        <v>12082.224</v>
      </c>
      <c r="U12">
        <v>11803.512000000001</v>
      </c>
      <c r="V12">
        <v>11524.8</v>
      </c>
      <c r="W12">
        <v>11246.088</v>
      </c>
      <c r="X12">
        <v>10967.375999999998</v>
      </c>
      <c r="Y12">
        <v>10688.664000000001</v>
      </c>
      <c r="Z12">
        <v>10409.951999999999</v>
      </c>
      <c r="AA12">
        <v>10157.602379186113</v>
      </c>
      <c r="AB12">
        <v>9911.3700133917373</v>
      </c>
    </row>
    <row r="13" spans="1:28" x14ac:dyDescent="0.35">
      <c r="A13" t="s">
        <v>21</v>
      </c>
      <c r="B13" t="s">
        <v>43</v>
      </c>
      <c r="C13" t="s">
        <v>44</v>
      </c>
      <c r="D13" t="s">
        <v>23</v>
      </c>
      <c r="E13" t="s">
        <v>45</v>
      </c>
      <c r="F13" t="s">
        <v>48</v>
      </c>
      <c r="G13" t="s">
        <v>25</v>
      </c>
      <c r="H13" t="s">
        <v>34</v>
      </c>
      <c r="I13" t="s">
        <v>17</v>
      </c>
      <c r="J13" t="s">
        <v>43</v>
      </c>
      <c r="K13" t="s">
        <v>47</v>
      </c>
      <c r="L13">
        <v>534543.0405</v>
      </c>
      <c r="M13">
        <v>527754.06074999995</v>
      </c>
      <c r="N13">
        <v>520965.08100000006</v>
      </c>
      <c r="O13">
        <v>502271.89740000002</v>
      </c>
      <c r="P13">
        <v>483578.71380000009</v>
      </c>
      <c r="Q13">
        <v>464885.53020000004</v>
      </c>
      <c r="R13">
        <v>446192.34659999999</v>
      </c>
      <c r="S13">
        <v>427499.163</v>
      </c>
      <c r="T13">
        <v>435783.67200000002</v>
      </c>
      <c r="U13">
        <v>444068.18099999998</v>
      </c>
      <c r="V13">
        <v>452352.69000000006</v>
      </c>
      <c r="W13">
        <v>460637.19900000008</v>
      </c>
      <c r="X13">
        <v>468921.70800000004</v>
      </c>
      <c r="Y13">
        <v>477206.21700000006</v>
      </c>
      <c r="Z13">
        <v>485490.72599999997</v>
      </c>
      <c r="AA13">
        <v>494393.98327710794</v>
      </c>
      <c r="AB13">
        <v>503460.51450755261</v>
      </c>
    </row>
    <row r="14" spans="1:28" x14ac:dyDescent="0.35">
      <c r="A14" t="s">
        <v>21</v>
      </c>
      <c r="B14" t="s">
        <v>43</v>
      </c>
      <c r="C14" t="s">
        <v>44</v>
      </c>
      <c r="D14" t="s">
        <v>23</v>
      </c>
      <c r="E14" t="s">
        <v>45</v>
      </c>
      <c r="F14" t="s">
        <v>46</v>
      </c>
      <c r="G14" t="s">
        <v>25</v>
      </c>
      <c r="H14" t="s">
        <v>34</v>
      </c>
      <c r="I14" t="s">
        <v>17</v>
      </c>
      <c r="J14" t="s">
        <v>43</v>
      </c>
      <c r="K14" t="s">
        <v>47</v>
      </c>
      <c r="L14">
        <v>12190.5</v>
      </c>
      <c r="M14">
        <v>11460.75</v>
      </c>
      <c r="N14">
        <v>10731</v>
      </c>
      <c r="O14">
        <v>10017.629999999999</v>
      </c>
      <c r="P14">
        <v>9304.260000000002</v>
      </c>
      <c r="Q14">
        <v>8590.8900000000012</v>
      </c>
      <c r="R14">
        <v>7877.52</v>
      </c>
      <c r="S14">
        <v>7164.1500000000005</v>
      </c>
      <c r="T14">
        <v>6925.8</v>
      </c>
      <c r="U14">
        <v>6687.45</v>
      </c>
      <c r="V14">
        <v>6449.1</v>
      </c>
      <c r="W14">
        <v>6210.75</v>
      </c>
      <c r="X14">
        <v>5972.4000000000005</v>
      </c>
      <c r="Y14">
        <v>5734.05</v>
      </c>
      <c r="Z14">
        <v>5495.7</v>
      </c>
      <c r="AA14">
        <v>5291.4440671410912</v>
      </c>
      <c r="AB14">
        <v>5094.7796123665139</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5F8A7-7371-4293-A220-C4EA8A0075DE}">
  <sheetPr>
    <tabColor theme="4" tint="-0.499984740745262"/>
    <outlinePr summaryBelow="0" summaryRight="0"/>
  </sheetPr>
  <dimension ref="A1:AH1000"/>
  <sheetViews>
    <sheetView workbookViewId="0">
      <selection sqref="A1:XFD1048576"/>
    </sheetView>
  </sheetViews>
  <sheetFormatPr defaultColWidth="12.6328125" defaultRowHeight="15" customHeight="1" x14ac:dyDescent="0.35"/>
  <cols>
    <col min="1" max="6" width="12.6328125" style="36" customWidth="1"/>
    <col min="7" max="9" width="12.6328125" style="36"/>
    <col min="10" max="10" width="17.08984375" style="36" customWidth="1"/>
    <col min="11" max="16" width="12.6328125" style="36"/>
    <col min="17" max="17" width="18.6328125" style="36" customWidth="1"/>
    <col min="18" max="16384" width="12.6328125" style="36"/>
  </cols>
  <sheetData>
    <row r="1" spans="1:34" ht="15.75" customHeight="1" x14ac:dyDescent="0.35">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row>
    <row r="2" spans="1:34" ht="15.75" customHeight="1" x14ac:dyDescent="0.35">
      <c r="A2" s="103"/>
      <c r="B2" s="358" t="s">
        <v>282</v>
      </c>
      <c r="C2" s="346"/>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row>
    <row r="3" spans="1:34" ht="15.75" customHeight="1" x14ac:dyDescent="0.35">
      <c r="A3" s="103"/>
      <c r="B3" s="353" t="s">
        <v>76</v>
      </c>
      <c r="C3" s="353" t="s">
        <v>71</v>
      </c>
      <c r="D3" s="355" t="s">
        <v>122</v>
      </c>
      <c r="E3" s="357"/>
      <c r="F3" s="357"/>
      <c r="G3" s="357"/>
      <c r="H3" s="357"/>
      <c r="I3" s="357"/>
      <c r="J3" s="356"/>
      <c r="K3" s="355" t="s">
        <v>123</v>
      </c>
      <c r="L3" s="357"/>
      <c r="M3" s="357"/>
      <c r="N3" s="357"/>
      <c r="O3" s="357"/>
      <c r="P3" s="357"/>
      <c r="Q3" s="356"/>
      <c r="R3" s="355" t="s">
        <v>124</v>
      </c>
      <c r="S3" s="357"/>
      <c r="T3" s="357"/>
      <c r="U3" s="357"/>
      <c r="V3" s="357"/>
      <c r="W3" s="357"/>
      <c r="X3" s="356"/>
      <c r="Y3" s="353" t="s">
        <v>125</v>
      </c>
      <c r="Z3" s="353" t="s">
        <v>59</v>
      </c>
      <c r="AA3" s="353" t="s">
        <v>126</v>
      </c>
      <c r="AB3" s="353" t="s">
        <v>58</v>
      </c>
      <c r="AC3" s="353" t="s">
        <v>127</v>
      </c>
      <c r="AD3" s="353" t="s">
        <v>54</v>
      </c>
      <c r="AE3" s="353" t="s">
        <v>52</v>
      </c>
      <c r="AF3" s="353" t="s">
        <v>128</v>
      </c>
      <c r="AG3" s="353" t="s">
        <v>129</v>
      </c>
      <c r="AH3" s="353" t="s">
        <v>283</v>
      </c>
    </row>
    <row r="4" spans="1:34" ht="15.75" customHeight="1" x14ac:dyDescent="0.35">
      <c r="A4" s="103"/>
      <c r="B4" s="354"/>
      <c r="C4" s="354"/>
      <c r="D4" s="350" t="s">
        <v>47</v>
      </c>
      <c r="E4" s="355" t="s">
        <v>284</v>
      </c>
      <c r="F4" s="356"/>
      <c r="G4" s="355" t="s">
        <v>130</v>
      </c>
      <c r="H4" s="356"/>
      <c r="I4" s="104"/>
      <c r="J4" s="350" t="s">
        <v>131</v>
      </c>
      <c r="K4" s="350" t="s">
        <v>47</v>
      </c>
      <c r="L4" s="355" t="s">
        <v>284</v>
      </c>
      <c r="M4" s="356"/>
      <c r="N4" s="355" t="s">
        <v>130</v>
      </c>
      <c r="O4" s="356"/>
      <c r="P4" s="105"/>
      <c r="Q4" s="350" t="s">
        <v>132</v>
      </c>
      <c r="R4" s="350" t="s">
        <v>47</v>
      </c>
      <c r="S4" s="355" t="s">
        <v>130</v>
      </c>
      <c r="T4" s="357"/>
      <c r="U4" s="357"/>
      <c r="V4" s="357"/>
      <c r="W4" s="356"/>
      <c r="X4" s="350" t="s">
        <v>133</v>
      </c>
      <c r="Y4" s="354"/>
      <c r="Z4" s="354"/>
      <c r="AA4" s="354"/>
      <c r="AB4" s="354"/>
      <c r="AC4" s="354"/>
      <c r="AD4" s="354"/>
      <c r="AE4" s="354"/>
      <c r="AF4" s="354"/>
      <c r="AG4" s="354"/>
      <c r="AH4" s="354"/>
    </row>
    <row r="5" spans="1:34" ht="15.75" customHeight="1" x14ac:dyDescent="0.35">
      <c r="A5" s="103"/>
      <c r="B5" s="351"/>
      <c r="C5" s="351"/>
      <c r="D5" s="351"/>
      <c r="E5" s="104" t="s">
        <v>285</v>
      </c>
      <c r="F5" s="104" t="s">
        <v>135</v>
      </c>
      <c r="G5" s="104" t="s">
        <v>286</v>
      </c>
      <c r="H5" s="104" t="s">
        <v>287</v>
      </c>
      <c r="I5" s="104" t="s">
        <v>150</v>
      </c>
      <c r="J5" s="351"/>
      <c r="K5" s="351"/>
      <c r="L5" s="105" t="s">
        <v>285</v>
      </c>
      <c r="M5" s="105" t="s">
        <v>135</v>
      </c>
      <c r="N5" s="105" t="s">
        <v>286</v>
      </c>
      <c r="O5" s="105" t="s">
        <v>287</v>
      </c>
      <c r="P5" s="105" t="s">
        <v>150</v>
      </c>
      <c r="Q5" s="351"/>
      <c r="R5" s="351"/>
      <c r="S5" s="105" t="s">
        <v>285</v>
      </c>
      <c r="T5" s="105" t="s">
        <v>135</v>
      </c>
      <c r="U5" s="105" t="s">
        <v>286</v>
      </c>
      <c r="V5" s="105" t="s">
        <v>287</v>
      </c>
      <c r="W5" s="105" t="s">
        <v>150</v>
      </c>
      <c r="X5" s="351"/>
      <c r="Y5" s="351"/>
      <c r="Z5" s="351"/>
      <c r="AA5" s="351"/>
      <c r="AB5" s="351"/>
      <c r="AC5" s="351"/>
      <c r="AD5" s="351"/>
      <c r="AE5" s="351"/>
      <c r="AF5" s="351"/>
      <c r="AG5" s="351"/>
      <c r="AH5" s="351"/>
    </row>
    <row r="6" spans="1:34" ht="15.75" customHeight="1" x14ac:dyDescent="0.35">
      <c r="A6" s="106"/>
      <c r="B6" s="107">
        <v>2003</v>
      </c>
      <c r="C6" s="108" t="s">
        <v>17</v>
      </c>
      <c r="D6" s="109">
        <v>607000</v>
      </c>
      <c r="E6" s="109">
        <v>378000</v>
      </c>
      <c r="F6" s="109">
        <v>471000</v>
      </c>
      <c r="G6" s="109">
        <v>14000</v>
      </c>
      <c r="H6" s="109">
        <v>265000</v>
      </c>
      <c r="I6" s="109">
        <f>G6+H6</f>
        <v>279000</v>
      </c>
      <c r="J6" s="109">
        <f>D6+E6+F6+I6</f>
        <v>1735000</v>
      </c>
      <c r="K6" s="110">
        <v>107000</v>
      </c>
      <c r="L6" s="111">
        <v>91000</v>
      </c>
      <c r="M6" s="110">
        <v>107000</v>
      </c>
      <c r="N6" s="111">
        <v>16000</v>
      </c>
      <c r="O6" s="111">
        <v>67000</v>
      </c>
      <c r="P6" s="109">
        <f>N6+O6</f>
        <v>83000</v>
      </c>
      <c r="Q6" s="109">
        <f>K6+L6+M6+P6</f>
        <v>388000</v>
      </c>
      <c r="R6" s="111">
        <v>13000</v>
      </c>
      <c r="S6" s="111">
        <v>11000</v>
      </c>
      <c r="T6" s="111">
        <v>21000</v>
      </c>
      <c r="U6" s="111">
        <v>11000</v>
      </c>
      <c r="V6" s="111">
        <v>9000</v>
      </c>
      <c r="W6" s="109">
        <f>U6+V6</f>
        <v>20000</v>
      </c>
      <c r="X6" s="109">
        <f>R6+S6+T6+W6</f>
        <v>65000</v>
      </c>
      <c r="Y6" s="109">
        <f>J6+Q6+X6</f>
        <v>2188000</v>
      </c>
      <c r="Z6" s="109">
        <v>4000</v>
      </c>
      <c r="AA6" s="109">
        <v>1213000</v>
      </c>
      <c r="AB6" s="109">
        <v>76000</v>
      </c>
      <c r="AC6" s="109">
        <v>0</v>
      </c>
      <c r="AD6" s="109">
        <v>0</v>
      </c>
      <c r="AE6" s="109">
        <v>0</v>
      </c>
      <c r="AF6" s="109">
        <f>Z6+AA6+AB6+AC6+AD6+AE6</f>
        <v>1293000</v>
      </c>
      <c r="AG6" s="109">
        <f>Y6+AF6</f>
        <v>3481000</v>
      </c>
      <c r="AH6" s="112">
        <v>12216000</v>
      </c>
    </row>
    <row r="7" spans="1:34" ht="15.75" customHeight="1" x14ac:dyDescent="0.35">
      <c r="A7" s="106"/>
      <c r="B7" s="107"/>
      <c r="C7" s="108"/>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4"/>
    </row>
    <row r="8" spans="1:34" ht="15.75" customHeight="1" x14ac:dyDescent="0.35">
      <c r="A8" s="106"/>
      <c r="B8" s="107">
        <v>2007</v>
      </c>
      <c r="C8" s="108" t="s">
        <v>17</v>
      </c>
      <c r="D8" s="113">
        <v>576927</v>
      </c>
      <c r="E8" s="113">
        <v>344998</v>
      </c>
      <c r="F8" s="113">
        <v>443680</v>
      </c>
      <c r="G8" s="113">
        <v>15441</v>
      </c>
      <c r="H8" s="113">
        <v>240199</v>
      </c>
      <c r="I8" s="113">
        <f>G8+H8</f>
        <v>255640</v>
      </c>
      <c r="J8" s="113">
        <f>D8+E8+F8+I8</f>
        <v>1621245</v>
      </c>
      <c r="K8" s="113">
        <v>33688</v>
      </c>
      <c r="L8" s="113">
        <v>31833</v>
      </c>
      <c r="M8" s="113">
        <v>31249</v>
      </c>
      <c r="N8" s="113">
        <v>4136</v>
      </c>
      <c r="O8" s="113">
        <v>17966</v>
      </c>
      <c r="P8" s="113">
        <f>N8+O8</f>
        <v>22102</v>
      </c>
      <c r="Q8" s="113">
        <f>K8+L8+M8+P8</f>
        <v>118872</v>
      </c>
      <c r="R8" s="113">
        <v>10220</v>
      </c>
      <c r="S8" s="113">
        <v>16518</v>
      </c>
      <c r="T8" s="113">
        <v>19855</v>
      </c>
      <c r="U8" s="113">
        <v>5456</v>
      </c>
      <c r="V8" s="113">
        <v>6096</v>
      </c>
      <c r="W8" s="113">
        <f>U8+V8</f>
        <v>11552</v>
      </c>
      <c r="X8" s="113">
        <f>R8+S8+T8+W8</f>
        <v>58145</v>
      </c>
      <c r="Y8" s="113">
        <f>J8+Q8+X8</f>
        <v>1798262</v>
      </c>
      <c r="Z8" s="113">
        <v>965</v>
      </c>
      <c r="AA8" s="113">
        <v>1729127</v>
      </c>
      <c r="AB8" s="113">
        <v>59017</v>
      </c>
      <c r="AC8" s="113">
        <v>51</v>
      </c>
      <c r="AD8" s="113">
        <v>30</v>
      </c>
      <c r="AE8" s="113">
        <v>0</v>
      </c>
      <c r="AF8" s="113">
        <f>Z8+AA8+AB8+AC8+AD8+AE8</f>
        <v>1789190</v>
      </c>
      <c r="AG8" s="113">
        <f>Y8+AF8</f>
        <v>3587452</v>
      </c>
      <c r="AH8" s="115">
        <v>15686000</v>
      </c>
    </row>
    <row r="9" spans="1:34" ht="15.75" customHeight="1" x14ac:dyDescent="0.35">
      <c r="A9" s="106"/>
      <c r="B9" s="107"/>
      <c r="C9" s="108"/>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4"/>
    </row>
    <row r="10" spans="1:34" ht="15.75" customHeight="1" x14ac:dyDescent="0.35">
      <c r="A10" s="106"/>
      <c r="B10" s="107">
        <v>2012</v>
      </c>
      <c r="C10" s="108" t="s">
        <v>17</v>
      </c>
      <c r="D10" s="113">
        <v>473421</v>
      </c>
      <c r="E10" s="113">
        <v>391868</v>
      </c>
      <c r="F10" s="113">
        <v>218254</v>
      </c>
      <c r="G10" s="113">
        <v>11187</v>
      </c>
      <c r="H10" s="113">
        <v>156852</v>
      </c>
      <c r="I10" s="113">
        <f>G10+H10</f>
        <v>168039</v>
      </c>
      <c r="J10" s="113">
        <f>D10+E10+F10+I10</f>
        <v>1251582</v>
      </c>
      <c r="K10" s="113">
        <v>21022</v>
      </c>
      <c r="L10" s="113">
        <v>21531</v>
      </c>
      <c r="M10" s="113">
        <v>16110</v>
      </c>
      <c r="N10" s="113">
        <v>3685</v>
      </c>
      <c r="O10" s="113">
        <v>14697</v>
      </c>
      <c r="P10" s="113">
        <f>N10+O10</f>
        <v>18382</v>
      </c>
      <c r="Q10" s="113">
        <f>K10+L10+M10+P10</f>
        <v>77045</v>
      </c>
      <c r="R10" s="113">
        <v>6823</v>
      </c>
      <c r="S10" s="113">
        <v>64204</v>
      </c>
      <c r="T10" s="113">
        <v>12597</v>
      </c>
      <c r="U10" s="113">
        <v>15235</v>
      </c>
      <c r="V10" s="113">
        <v>3410</v>
      </c>
      <c r="W10" s="113">
        <f>U10+V10</f>
        <v>18645</v>
      </c>
      <c r="X10" s="113">
        <f>R10+S10+T10+W10</f>
        <v>102269</v>
      </c>
      <c r="Y10" s="113">
        <f>J10+Q10+X10</f>
        <v>1430896</v>
      </c>
      <c r="Z10" s="113">
        <v>1446</v>
      </c>
      <c r="AA10" s="113">
        <v>1246077</v>
      </c>
      <c r="AB10" s="113">
        <v>55782</v>
      </c>
      <c r="AC10" s="113">
        <v>218</v>
      </c>
      <c r="AD10" s="113">
        <v>504</v>
      </c>
      <c r="AE10" s="113">
        <v>6</v>
      </c>
      <c r="AF10" s="113">
        <f>Z10+AA10+AB10+AC10+AD10+AE10</f>
        <v>1304033</v>
      </c>
      <c r="AG10" s="113">
        <f>Y10+AF10</f>
        <v>2734929</v>
      </c>
      <c r="AH10" s="114">
        <v>24281928</v>
      </c>
    </row>
    <row r="11" spans="1:34" ht="15.75" customHeight="1" x14ac:dyDescent="0.35">
      <c r="A11" s="106"/>
      <c r="B11" s="107"/>
      <c r="C11" s="108"/>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4"/>
    </row>
    <row r="12" spans="1:34" ht="15.75" customHeight="1" x14ac:dyDescent="0.35">
      <c r="A12" s="106"/>
      <c r="B12" s="116">
        <v>2019</v>
      </c>
      <c r="C12" s="117" t="s">
        <v>17</v>
      </c>
      <c r="D12" s="118">
        <v>537642</v>
      </c>
      <c r="E12" s="118">
        <v>387595</v>
      </c>
      <c r="F12" s="118">
        <v>208610</v>
      </c>
      <c r="G12" s="118">
        <v>8662</v>
      </c>
      <c r="H12" s="118">
        <v>116795</v>
      </c>
      <c r="I12" s="118">
        <f>G12+H12</f>
        <v>125457</v>
      </c>
      <c r="J12" s="118">
        <f>D12+E12+F12+I12</f>
        <v>1259304</v>
      </c>
      <c r="K12" s="118">
        <v>17704</v>
      </c>
      <c r="L12" s="118">
        <v>24786</v>
      </c>
      <c r="M12" s="118">
        <v>16254</v>
      </c>
      <c r="N12" s="118">
        <v>2940</v>
      </c>
      <c r="O12" s="118">
        <v>10808</v>
      </c>
      <c r="P12" s="118">
        <f>N12+O12</f>
        <v>13748</v>
      </c>
      <c r="Q12" s="118">
        <f>K12+L12+M12+P12</f>
        <v>72492</v>
      </c>
      <c r="R12" s="118">
        <v>5234</v>
      </c>
      <c r="S12" s="118">
        <v>81864</v>
      </c>
      <c r="T12" s="118">
        <v>5664</v>
      </c>
      <c r="U12" s="118">
        <v>6434</v>
      </c>
      <c r="V12" s="118">
        <v>2308</v>
      </c>
      <c r="W12" s="118">
        <f>U12+V12</f>
        <v>8742</v>
      </c>
      <c r="X12" s="118">
        <f>R12+S12+T12+W12</f>
        <v>101504</v>
      </c>
      <c r="Y12" s="118">
        <f>J12+Q12+X12</f>
        <v>1433300</v>
      </c>
      <c r="Z12" s="118">
        <v>1482</v>
      </c>
      <c r="AA12" s="118">
        <v>1359161</v>
      </c>
      <c r="AB12" s="118">
        <v>103863</v>
      </c>
      <c r="AC12" s="118">
        <v>560</v>
      </c>
      <c r="AD12" s="118">
        <v>65</v>
      </c>
      <c r="AE12" s="118">
        <v>26</v>
      </c>
      <c r="AF12" s="118">
        <f>Z12+AA12+AB12+AC12+AD12+AE12</f>
        <v>1465157</v>
      </c>
      <c r="AG12" s="118">
        <f>Y12+AF12</f>
        <v>2898457</v>
      </c>
      <c r="AH12" s="119">
        <v>29771905</v>
      </c>
    </row>
    <row r="13" spans="1:34" ht="15.75" customHeight="1" x14ac:dyDescent="0.35">
      <c r="A13" s="106"/>
      <c r="B13" s="120"/>
      <c r="C13" s="120"/>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row>
    <row r="14" spans="1:34" ht="15.75" customHeight="1" x14ac:dyDescent="0.35">
      <c r="A14" s="106"/>
      <c r="B14" s="352" t="s">
        <v>288</v>
      </c>
      <c r="C14" s="346"/>
      <c r="D14" s="34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row>
    <row r="15" spans="1:34" ht="15.75" customHeight="1" x14ac:dyDescent="0.35">
      <c r="A15" s="106"/>
      <c r="B15" s="120"/>
      <c r="C15" s="120"/>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row>
    <row r="16" spans="1:34" ht="15.75" customHeight="1" x14ac:dyDescent="0.35">
      <c r="A16" s="106"/>
      <c r="B16" s="120"/>
      <c r="C16" s="120"/>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row>
    <row r="17" spans="1:34" ht="15.75" customHeight="1" x14ac:dyDescent="0.35">
      <c r="A17" s="106"/>
      <c r="B17" s="120"/>
      <c r="C17" s="120"/>
      <c r="D17" s="106"/>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row>
    <row r="18" spans="1:34" ht="15.75" customHeight="1" x14ac:dyDescent="0.35">
      <c r="A18" s="106"/>
      <c r="B18" s="120"/>
      <c r="C18" s="120"/>
      <c r="D18" s="10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row>
    <row r="19" spans="1:34" ht="15.75" customHeight="1" x14ac:dyDescent="0.35">
      <c r="A19" s="106"/>
      <c r="B19" s="120"/>
      <c r="C19" s="120"/>
      <c r="D19" s="106"/>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row>
    <row r="20" spans="1:34" ht="15.75" customHeight="1" x14ac:dyDescent="0.35">
      <c r="A20" s="106"/>
      <c r="B20" s="120"/>
      <c r="C20" s="120"/>
      <c r="D20" s="106"/>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row>
    <row r="21" spans="1:34" ht="15.75" customHeight="1" x14ac:dyDescent="0.35">
      <c r="A21" s="106"/>
      <c r="B21" s="120"/>
      <c r="C21" s="120"/>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row>
    <row r="22" spans="1:34" ht="15.75" customHeight="1" x14ac:dyDescent="0.35">
      <c r="A22" s="106"/>
      <c r="B22" s="120"/>
      <c r="C22" s="120"/>
      <c r="D22" s="106"/>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row>
    <row r="23" spans="1:34" ht="15.75" customHeight="1" x14ac:dyDescent="0.35">
      <c r="A23" s="106"/>
      <c r="B23" s="120"/>
      <c r="C23" s="120"/>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row>
    <row r="24" spans="1:34" ht="15.75" customHeight="1" x14ac:dyDescent="0.35">
      <c r="A24" s="106"/>
      <c r="B24" s="120"/>
      <c r="C24" s="120"/>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row>
    <row r="25" spans="1:34" ht="15.75" customHeight="1" x14ac:dyDescent="0.35">
      <c r="A25" s="106"/>
      <c r="B25" s="120"/>
      <c r="C25" s="120"/>
      <c r="D25" s="106"/>
      <c r="E25" s="106"/>
      <c r="F25" s="106"/>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row>
    <row r="26" spans="1:34" ht="15.75" customHeight="1" x14ac:dyDescent="0.35">
      <c r="A26" s="106"/>
      <c r="B26" s="120"/>
      <c r="C26" s="120"/>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row>
    <row r="27" spans="1:34" ht="15.75" customHeight="1" x14ac:dyDescent="0.35">
      <c r="A27" s="106"/>
      <c r="B27" s="120"/>
      <c r="C27" s="120"/>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row>
    <row r="28" spans="1:34" ht="15.75" customHeight="1" x14ac:dyDescent="0.35">
      <c r="A28" s="106"/>
      <c r="B28" s="120"/>
      <c r="C28" s="120"/>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row>
    <row r="29" spans="1:34" ht="15.75" customHeight="1" x14ac:dyDescent="0.35">
      <c r="A29" s="106"/>
      <c r="B29" s="120"/>
      <c r="C29" s="120"/>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row>
    <row r="30" spans="1:34" ht="15.75" customHeight="1" x14ac:dyDescent="0.35">
      <c r="A30" s="106"/>
      <c r="B30" s="120"/>
      <c r="C30" s="120"/>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row>
    <row r="31" spans="1:34" ht="15.75" customHeight="1" x14ac:dyDescent="0.35">
      <c r="A31" s="106"/>
      <c r="B31" s="120"/>
      <c r="C31" s="120"/>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row>
    <row r="32" spans="1:34" ht="15.75" customHeight="1" x14ac:dyDescent="0.35">
      <c r="A32" s="106"/>
      <c r="B32" s="120"/>
      <c r="C32" s="120"/>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row>
    <row r="33" spans="1:34" ht="15.75" customHeight="1" x14ac:dyDescent="0.35">
      <c r="A33" s="106"/>
      <c r="B33" s="120"/>
      <c r="C33" s="120"/>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row>
    <row r="34" spans="1:34" ht="15.75" customHeight="1" x14ac:dyDescent="0.35">
      <c r="A34" s="106"/>
      <c r="B34" s="120"/>
      <c r="C34" s="120"/>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row>
    <row r="35" spans="1:34" ht="15.75" customHeight="1" x14ac:dyDescent="0.35">
      <c r="A35" s="106"/>
      <c r="B35" s="120"/>
      <c r="C35" s="120"/>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row>
    <row r="36" spans="1:34" ht="15.75" customHeight="1" x14ac:dyDescent="0.35">
      <c r="A36" s="106"/>
      <c r="B36" s="120"/>
      <c r="C36" s="120"/>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row>
    <row r="37" spans="1:34" ht="15.75" customHeight="1" x14ac:dyDescent="0.35">
      <c r="A37" s="106"/>
      <c r="B37" s="120"/>
      <c r="C37" s="120"/>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row>
    <row r="38" spans="1:34" ht="15.75" customHeight="1" x14ac:dyDescent="0.35">
      <c r="A38" s="106"/>
      <c r="B38" s="120"/>
      <c r="C38" s="120"/>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row>
    <row r="39" spans="1:34" ht="15.75" customHeight="1" x14ac:dyDescent="0.35">
      <c r="A39" s="106"/>
      <c r="B39" s="120"/>
      <c r="C39" s="120"/>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row>
    <row r="40" spans="1:34" ht="15.75" customHeight="1" x14ac:dyDescent="0.35">
      <c r="A40" s="106"/>
      <c r="B40" s="120"/>
      <c r="C40" s="120"/>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row>
    <row r="41" spans="1:34" ht="15.75" customHeight="1" x14ac:dyDescent="0.35">
      <c r="A41" s="106"/>
      <c r="B41" s="120"/>
      <c r="C41" s="120"/>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row>
    <row r="42" spans="1:34" ht="15.75" customHeight="1" x14ac:dyDescent="0.35">
      <c r="A42" s="106"/>
      <c r="B42" s="120"/>
      <c r="C42" s="120"/>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row>
    <row r="43" spans="1:34" ht="15.75" customHeight="1" x14ac:dyDescent="0.35">
      <c r="A43" s="106"/>
      <c r="B43" s="120"/>
      <c r="C43" s="120"/>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row>
    <row r="44" spans="1:34" ht="15.75" customHeight="1" x14ac:dyDescent="0.35">
      <c r="A44" s="106"/>
      <c r="B44" s="120"/>
      <c r="C44" s="120"/>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row>
    <row r="45" spans="1:34" ht="15.75" customHeight="1" x14ac:dyDescent="0.35">
      <c r="A45" s="106"/>
      <c r="B45" s="120"/>
      <c r="C45" s="120"/>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row>
    <row r="46" spans="1:34" ht="15.75" customHeight="1" x14ac:dyDescent="0.35">
      <c r="A46" s="106"/>
      <c r="B46" s="120"/>
      <c r="C46" s="120"/>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row>
    <row r="47" spans="1:34" ht="15.75" customHeight="1" x14ac:dyDescent="0.35">
      <c r="A47" s="106"/>
      <c r="B47" s="120"/>
      <c r="C47" s="120"/>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row>
    <row r="48" spans="1:34" ht="15.75" customHeight="1" x14ac:dyDescent="0.35">
      <c r="A48" s="106"/>
      <c r="B48" s="120"/>
      <c r="C48" s="120"/>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row>
    <row r="49" spans="1:34" ht="15.75" customHeight="1" x14ac:dyDescent="0.35">
      <c r="A49" s="106"/>
      <c r="B49" s="120"/>
      <c r="C49" s="120"/>
      <c r="D49" s="106"/>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6"/>
      <c r="AC49" s="106"/>
      <c r="AD49" s="106"/>
      <c r="AE49" s="106"/>
      <c r="AF49" s="106"/>
      <c r="AG49" s="106"/>
      <c r="AH49" s="106"/>
    </row>
    <row r="50" spans="1:34" ht="15.75" customHeight="1" x14ac:dyDescent="0.35">
      <c r="A50" s="106"/>
      <c r="B50" s="120"/>
      <c r="C50" s="120"/>
      <c r="D50" s="106"/>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row>
    <row r="51" spans="1:34" ht="15.75" customHeight="1" x14ac:dyDescent="0.35">
      <c r="A51" s="106"/>
      <c r="B51" s="120"/>
      <c r="C51" s="120"/>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row>
    <row r="52" spans="1:34" ht="15.75" customHeight="1" x14ac:dyDescent="0.35">
      <c r="A52" s="106"/>
      <c r="B52" s="120"/>
      <c r="C52" s="120"/>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row>
    <row r="53" spans="1:34" ht="15.75" customHeight="1" x14ac:dyDescent="0.35">
      <c r="A53" s="106"/>
      <c r="B53" s="120"/>
      <c r="C53" s="120"/>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row>
    <row r="54" spans="1:34" ht="15.75" customHeight="1" x14ac:dyDescent="0.35">
      <c r="A54" s="106"/>
      <c r="B54" s="120"/>
      <c r="C54" s="120"/>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row>
    <row r="55" spans="1:34" ht="15.75" customHeight="1" x14ac:dyDescent="0.35">
      <c r="A55" s="106"/>
      <c r="B55" s="120"/>
      <c r="C55" s="120"/>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row>
    <row r="56" spans="1:34" ht="15.75" customHeight="1" x14ac:dyDescent="0.35">
      <c r="A56" s="106"/>
      <c r="B56" s="120"/>
      <c r="C56" s="120"/>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row>
    <row r="57" spans="1:34" ht="15.75" customHeight="1" x14ac:dyDescent="0.35">
      <c r="A57" s="106"/>
      <c r="B57" s="120"/>
      <c r="C57" s="120"/>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row>
    <row r="58" spans="1:34" ht="15.75" customHeight="1" x14ac:dyDescent="0.35">
      <c r="A58" s="106"/>
      <c r="B58" s="120"/>
      <c r="C58" s="120"/>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row>
    <row r="59" spans="1:34" ht="15.75" customHeight="1" x14ac:dyDescent="0.35">
      <c r="A59" s="106"/>
      <c r="B59" s="120"/>
      <c r="C59" s="120"/>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row>
    <row r="60" spans="1:34" ht="15.75" customHeight="1" x14ac:dyDescent="0.35">
      <c r="A60" s="106"/>
      <c r="B60" s="120"/>
      <c r="C60" s="120"/>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row>
    <row r="61" spans="1:34" ht="15.75" customHeight="1" x14ac:dyDescent="0.35">
      <c r="A61" s="106"/>
      <c r="B61" s="120"/>
      <c r="C61" s="120"/>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row>
    <row r="62" spans="1:34" ht="15.75" customHeight="1" x14ac:dyDescent="0.35">
      <c r="A62" s="106"/>
      <c r="B62" s="120"/>
      <c r="C62" s="120"/>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row>
    <row r="63" spans="1:34" ht="15.75" customHeight="1" x14ac:dyDescent="0.35">
      <c r="A63" s="106"/>
      <c r="B63" s="120"/>
      <c r="C63" s="120"/>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row>
    <row r="64" spans="1:34" ht="15.75" customHeight="1" x14ac:dyDescent="0.35">
      <c r="A64" s="106"/>
      <c r="B64" s="120"/>
      <c r="C64" s="120"/>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row>
    <row r="65" spans="1:34" ht="15.75" customHeight="1" x14ac:dyDescent="0.35">
      <c r="A65" s="106"/>
      <c r="B65" s="120"/>
      <c r="C65" s="120"/>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row>
    <row r="66" spans="1:34" ht="15.75" customHeight="1" x14ac:dyDescent="0.35">
      <c r="A66" s="106"/>
      <c r="B66" s="120"/>
      <c r="C66" s="120"/>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row>
    <row r="67" spans="1:34" ht="15.75" customHeight="1" x14ac:dyDescent="0.35">
      <c r="A67" s="106"/>
      <c r="B67" s="120"/>
      <c r="C67" s="120"/>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row>
    <row r="68" spans="1:34" ht="15.75" customHeight="1" x14ac:dyDescent="0.35">
      <c r="A68" s="106"/>
      <c r="B68" s="120"/>
      <c r="C68" s="120"/>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row>
    <row r="69" spans="1:34" ht="15.75" customHeight="1" x14ac:dyDescent="0.35">
      <c r="A69" s="106"/>
      <c r="B69" s="120"/>
      <c r="C69" s="120"/>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row>
    <row r="70" spans="1:34" ht="15.75" customHeight="1" x14ac:dyDescent="0.35">
      <c r="A70" s="106"/>
      <c r="B70" s="120"/>
      <c r="C70" s="120"/>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c r="AF70" s="106"/>
      <c r="AG70" s="106"/>
      <c r="AH70" s="106"/>
    </row>
    <row r="71" spans="1:34" ht="15.75" customHeight="1" x14ac:dyDescent="0.35">
      <c r="A71" s="106"/>
      <c r="B71" s="120"/>
      <c r="C71" s="120"/>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row>
    <row r="72" spans="1:34" ht="15.75" customHeight="1" x14ac:dyDescent="0.35">
      <c r="A72" s="106"/>
      <c r="B72" s="120"/>
      <c r="C72" s="120"/>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c r="AF72" s="106"/>
      <c r="AG72" s="106"/>
      <c r="AH72" s="106"/>
    </row>
    <row r="73" spans="1:34" ht="15.75" customHeight="1" x14ac:dyDescent="0.35">
      <c r="A73" s="106"/>
      <c r="B73" s="120"/>
      <c r="C73" s="120"/>
      <c r="D73" s="106"/>
      <c r="E73" s="106"/>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c r="AD73" s="106"/>
      <c r="AE73" s="106"/>
      <c r="AF73" s="106"/>
      <c r="AG73" s="106"/>
      <c r="AH73" s="106"/>
    </row>
    <row r="74" spans="1:34" ht="15.75" customHeight="1" x14ac:dyDescent="0.35">
      <c r="A74" s="106"/>
      <c r="B74" s="120"/>
      <c r="C74" s="120"/>
      <c r="D74" s="106"/>
      <c r="E74" s="106"/>
      <c r="F74" s="106"/>
      <c r="G74" s="106"/>
      <c r="H74" s="106"/>
      <c r="I74" s="106"/>
      <c r="J74" s="106"/>
      <c r="K74" s="106"/>
      <c r="L74" s="106"/>
      <c r="M74" s="106"/>
      <c r="N74" s="106"/>
      <c r="O74" s="106"/>
      <c r="P74" s="106"/>
      <c r="Q74" s="106"/>
      <c r="R74" s="106"/>
      <c r="S74" s="106"/>
      <c r="T74" s="106"/>
      <c r="U74" s="106"/>
      <c r="V74" s="106"/>
      <c r="W74" s="106"/>
      <c r="X74" s="106"/>
      <c r="Y74" s="106"/>
      <c r="Z74" s="106"/>
      <c r="AA74" s="106"/>
      <c r="AB74" s="106"/>
      <c r="AC74" s="106"/>
      <c r="AD74" s="106"/>
      <c r="AE74" s="106"/>
      <c r="AF74" s="106"/>
      <c r="AG74" s="106"/>
      <c r="AH74" s="106"/>
    </row>
    <row r="75" spans="1:34" ht="15.75" customHeight="1" x14ac:dyDescent="0.35">
      <c r="A75" s="106"/>
      <c r="B75" s="120"/>
      <c r="C75" s="120"/>
      <c r="D75" s="106"/>
      <c r="E75" s="106"/>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06"/>
      <c r="AD75" s="106"/>
      <c r="AE75" s="106"/>
      <c r="AF75" s="106"/>
      <c r="AG75" s="106"/>
      <c r="AH75" s="106"/>
    </row>
    <row r="76" spans="1:34" ht="15.75" customHeight="1" x14ac:dyDescent="0.35">
      <c r="A76" s="106"/>
      <c r="B76" s="120"/>
      <c r="C76" s="120"/>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H76" s="106"/>
    </row>
    <row r="77" spans="1:34" ht="15.75" customHeight="1" x14ac:dyDescent="0.35">
      <c r="A77" s="106"/>
      <c r="B77" s="120"/>
      <c r="C77" s="120"/>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row>
    <row r="78" spans="1:34" ht="15.75" customHeight="1" x14ac:dyDescent="0.35">
      <c r="A78" s="106"/>
      <c r="B78" s="120"/>
      <c r="C78" s="120"/>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row>
    <row r="79" spans="1:34" ht="15.75" customHeight="1" x14ac:dyDescent="0.35">
      <c r="A79" s="106"/>
      <c r="B79" s="120"/>
      <c r="C79" s="120"/>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row>
    <row r="80" spans="1:34" ht="15.75" customHeight="1" x14ac:dyDescent="0.35">
      <c r="A80" s="106"/>
      <c r="B80" s="120"/>
      <c r="C80" s="120"/>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row>
    <row r="81" spans="1:34" ht="15.75" customHeight="1" x14ac:dyDescent="0.35">
      <c r="A81" s="106"/>
      <c r="B81" s="120"/>
      <c r="C81" s="120"/>
      <c r="D81" s="106"/>
      <c r="E81" s="106"/>
      <c r="F81" s="106"/>
      <c r="G81" s="106"/>
      <c r="H81" s="106"/>
      <c r="I81" s="106"/>
      <c r="J81" s="106"/>
      <c r="K81" s="106"/>
      <c r="L81" s="106"/>
      <c r="M81" s="106"/>
      <c r="N81" s="106"/>
      <c r="O81" s="106"/>
      <c r="P81" s="106"/>
      <c r="Q81" s="106"/>
      <c r="R81" s="106"/>
      <c r="S81" s="106"/>
      <c r="T81" s="106"/>
      <c r="U81" s="106"/>
      <c r="V81" s="106"/>
      <c r="W81" s="106"/>
      <c r="X81" s="106"/>
      <c r="Y81" s="106"/>
      <c r="Z81" s="106"/>
      <c r="AA81" s="106"/>
      <c r="AB81" s="106"/>
      <c r="AC81" s="106"/>
      <c r="AD81" s="106"/>
      <c r="AE81" s="106"/>
      <c r="AF81" s="106"/>
      <c r="AG81" s="106"/>
      <c r="AH81" s="106"/>
    </row>
    <row r="82" spans="1:34" ht="15.75" customHeight="1" x14ac:dyDescent="0.35">
      <c r="A82" s="106"/>
      <c r="B82" s="120"/>
      <c r="C82" s="120"/>
      <c r="D82" s="106"/>
      <c r="E82" s="106"/>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row>
    <row r="83" spans="1:34" ht="15.75" customHeight="1" x14ac:dyDescent="0.35">
      <c r="A83" s="106"/>
      <c r="B83" s="120"/>
      <c r="C83" s="120"/>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row>
    <row r="84" spans="1:34" ht="15.75" customHeight="1" x14ac:dyDescent="0.35">
      <c r="A84" s="106"/>
      <c r="B84" s="120"/>
      <c r="C84" s="120"/>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row>
    <row r="85" spans="1:34" ht="15.75" customHeight="1" x14ac:dyDescent="0.35">
      <c r="A85" s="106"/>
      <c r="B85" s="120"/>
      <c r="C85" s="120"/>
      <c r="D85" s="106"/>
      <c r="E85" s="106"/>
      <c r="F85" s="106"/>
      <c r="G85" s="106"/>
      <c r="H85" s="106"/>
      <c r="I85" s="106"/>
      <c r="J85" s="106"/>
      <c r="K85" s="106"/>
      <c r="L85" s="106"/>
      <c r="M85" s="106"/>
      <c r="N85" s="106"/>
      <c r="O85" s="106"/>
      <c r="P85" s="106"/>
      <c r="Q85" s="106"/>
      <c r="R85" s="106"/>
      <c r="S85" s="106"/>
      <c r="T85" s="106"/>
      <c r="U85" s="106"/>
      <c r="V85" s="106"/>
      <c r="W85" s="106"/>
      <c r="X85" s="106"/>
      <c r="Y85" s="106"/>
      <c r="Z85" s="106"/>
      <c r="AA85" s="106"/>
      <c r="AB85" s="106"/>
      <c r="AC85" s="106"/>
      <c r="AD85" s="106"/>
      <c r="AE85" s="106"/>
      <c r="AF85" s="106"/>
      <c r="AG85" s="106"/>
      <c r="AH85" s="106"/>
    </row>
    <row r="86" spans="1:34" ht="15.75" customHeight="1" x14ac:dyDescent="0.35">
      <c r="A86" s="106"/>
      <c r="B86" s="120"/>
      <c r="C86" s="120"/>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row>
    <row r="87" spans="1:34" ht="15.75" customHeight="1" x14ac:dyDescent="0.35">
      <c r="A87" s="106"/>
      <c r="B87" s="120"/>
      <c r="C87" s="120"/>
      <c r="D87" s="106"/>
      <c r="E87" s="106"/>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row>
    <row r="88" spans="1:34" ht="15.75" customHeight="1" x14ac:dyDescent="0.35">
      <c r="A88" s="106"/>
      <c r="B88" s="120"/>
      <c r="C88" s="120"/>
      <c r="D88" s="106"/>
      <c r="E88" s="106"/>
      <c r="F88" s="106"/>
      <c r="G88" s="106"/>
      <c r="H88" s="106"/>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row>
    <row r="89" spans="1:34" ht="15.75" customHeight="1" x14ac:dyDescent="0.35">
      <c r="A89" s="106"/>
      <c r="B89" s="120"/>
      <c r="C89" s="120"/>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row>
    <row r="90" spans="1:34" ht="15.75" customHeight="1" x14ac:dyDescent="0.35">
      <c r="A90" s="106"/>
      <c r="B90" s="120"/>
      <c r="C90" s="120"/>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row>
    <row r="91" spans="1:34" ht="15.75" customHeight="1" x14ac:dyDescent="0.35">
      <c r="A91" s="106"/>
      <c r="B91" s="120"/>
      <c r="C91" s="120"/>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row>
    <row r="92" spans="1:34" ht="15.75" customHeight="1" x14ac:dyDescent="0.35">
      <c r="A92" s="106"/>
      <c r="B92" s="120"/>
      <c r="C92" s="120"/>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row>
    <row r="93" spans="1:34" ht="15.75" customHeight="1" x14ac:dyDescent="0.35">
      <c r="A93" s="106"/>
      <c r="B93" s="120"/>
      <c r="C93" s="120"/>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row>
    <row r="94" spans="1:34" ht="15.75" customHeight="1" x14ac:dyDescent="0.35">
      <c r="A94" s="106"/>
      <c r="B94" s="120"/>
      <c r="C94" s="120"/>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row>
    <row r="95" spans="1:34" ht="15.75" customHeight="1" x14ac:dyDescent="0.35">
      <c r="A95" s="106"/>
      <c r="B95" s="120"/>
      <c r="C95" s="120"/>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row>
    <row r="96" spans="1:34" ht="15.75" customHeight="1" x14ac:dyDescent="0.35">
      <c r="A96" s="106"/>
      <c r="B96" s="120"/>
      <c r="C96" s="120"/>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row>
    <row r="97" spans="1:34" ht="15.75" customHeight="1" x14ac:dyDescent="0.35">
      <c r="A97" s="106"/>
      <c r="B97" s="120"/>
      <c r="C97" s="120"/>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row>
    <row r="98" spans="1:34" ht="15.75" customHeight="1" x14ac:dyDescent="0.35">
      <c r="A98" s="106"/>
      <c r="B98" s="120"/>
      <c r="C98" s="120"/>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row>
    <row r="99" spans="1:34" ht="15.75" customHeight="1" x14ac:dyDescent="0.35">
      <c r="A99" s="106"/>
      <c r="B99" s="120"/>
      <c r="C99" s="120"/>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row>
    <row r="100" spans="1:34" ht="15.75" customHeight="1" x14ac:dyDescent="0.35">
      <c r="A100" s="106"/>
      <c r="B100" s="120"/>
      <c r="C100" s="120"/>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row>
    <row r="101" spans="1:34" ht="15.75" customHeight="1" x14ac:dyDescent="0.35">
      <c r="A101" s="106"/>
      <c r="B101" s="120"/>
      <c r="C101" s="120"/>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row>
    <row r="102" spans="1:34" ht="15.75" customHeight="1" x14ac:dyDescent="0.35">
      <c r="A102" s="106"/>
      <c r="B102" s="120"/>
      <c r="C102" s="120"/>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row>
    <row r="103" spans="1:34" ht="15.75" customHeight="1" x14ac:dyDescent="0.35">
      <c r="A103" s="106"/>
      <c r="B103" s="120"/>
      <c r="C103" s="120"/>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row>
    <row r="104" spans="1:34" ht="15.75" customHeight="1" x14ac:dyDescent="0.35">
      <c r="A104" s="106"/>
      <c r="B104" s="120"/>
      <c r="C104" s="120"/>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row>
    <row r="105" spans="1:34" ht="15.75" customHeight="1" x14ac:dyDescent="0.35">
      <c r="A105" s="106"/>
      <c r="B105" s="120"/>
      <c r="C105" s="120"/>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row>
    <row r="106" spans="1:34" ht="15.75" customHeight="1" x14ac:dyDescent="0.35">
      <c r="A106" s="106"/>
      <c r="B106" s="120"/>
      <c r="C106" s="120"/>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row>
    <row r="107" spans="1:34" ht="15.75" customHeight="1" x14ac:dyDescent="0.35">
      <c r="A107" s="106"/>
      <c r="B107" s="120"/>
      <c r="C107" s="120"/>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row>
    <row r="108" spans="1:34" ht="15.75" customHeight="1" x14ac:dyDescent="0.35">
      <c r="A108" s="106"/>
      <c r="B108" s="120"/>
      <c r="C108" s="120"/>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c r="AF108" s="106"/>
      <c r="AG108" s="106"/>
      <c r="AH108" s="106"/>
    </row>
    <row r="109" spans="1:34" ht="15.75" customHeight="1" x14ac:dyDescent="0.35">
      <c r="A109" s="106"/>
      <c r="B109" s="120"/>
      <c r="C109" s="120"/>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row>
    <row r="110" spans="1:34" ht="15.75" customHeight="1" x14ac:dyDescent="0.35">
      <c r="A110" s="106"/>
      <c r="B110" s="120"/>
      <c r="C110" s="120"/>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row>
    <row r="111" spans="1:34" ht="15.75" customHeight="1" x14ac:dyDescent="0.35">
      <c r="A111" s="106"/>
      <c r="B111" s="120"/>
      <c r="C111" s="120"/>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row>
    <row r="112" spans="1:34" ht="15.75" customHeight="1" x14ac:dyDescent="0.35">
      <c r="A112" s="106"/>
      <c r="B112" s="120"/>
      <c r="C112" s="120"/>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row>
    <row r="113" spans="1:34" ht="15.75" customHeight="1" x14ac:dyDescent="0.35">
      <c r="A113" s="106"/>
      <c r="B113" s="120"/>
      <c r="C113" s="120"/>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row>
    <row r="114" spans="1:34" ht="15.75" customHeight="1" x14ac:dyDescent="0.35">
      <c r="A114" s="106"/>
      <c r="B114" s="120"/>
      <c r="C114" s="120"/>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row>
    <row r="115" spans="1:34" ht="15.75" customHeight="1" x14ac:dyDescent="0.35">
      <c r="A115" s="106"/>
      <c r="B115" s="120"/>
      <c r="C115" s="120"/>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row>
    <row r="116" spans="1:34" ht="15.75" customHeight="1" x14ac:dyDescent="0.35">
      <c r="A116" s="106"/>
      <c r="B116" s="120"/>
      <c r="C116" s="120"/>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row>
    <row r="117" spans="1:34" ht="15.75" customHeight="1" x14ac:dyDescent="0.35">
      <c r="A117" s="106"/>
      <c r="B117" s="120"/>
      <c r="C117" s="120"/>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row>
    <row r="118" spans="1:34" ht="15.75" customHeight="1" x14ac:dyDescent="0.35">
      <c r="A118" s="106"/>
      <c r="B118" s="120"/>
      <c r="C118" s="120"/>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row>
    <row r="119" spans="1:34" ht="15.75" customHeight="1" x14ac:dyDescent="0.35">
      <c r="A119" s="106"/>
      <c r="B119" s="120"/>
      <c r="C119" s="120"/>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row>
    <row r="120" spans="1:34" ht="15.75" customHeight="1" x14ac:dyDescent="0.35">
      <c r="A120" s="106"/>
      <c r="B120" s="120"/>
      <c r="C120" s="120"/>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row>
    <row r="121" spans="1:34" ht="15.75" customHeight="1" x14ac:dyDescent="0.35">
      <c r="A121" s="106"/>
      <c r="B121" s="120"/>
      <c r="C121" s="120"/>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c r="AD121" s="106"/>
      <c r="AE121" s="106"/>
      <c r="AF121" s="106"/>
      <c r="AG121" s="106"/>
      <c r="AH121" s="106"/>
    </row>
    <row r="122" spans="1:34" ht="15.75" customHeight="1" x14ac:dyDescent="0.35">
      <c r="A122" s="106"/>
      <c r="B122" s="120"/>
      <c r="C122" s="120"/>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row>
    <row r="123" spans="1:34" ht="15.75" customHeight="1" x14ac:dyDescent="0.35">
      <c r="A123" s="106"/>
      <c r="B123" s="120"/>
      <c r="C123" s="120"/>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row>
    <row r="124" spans="1:34" ht="15.75" customHeight="1" x14ac:dyDescent="0.35">
      <c r="A124" s="106"/>
      <c r="B124" s="120"/>
      <c r="C124" s="120"/>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c r="AF124" s="106"/>
      <c r="AG124" s="106"/>
      <c r="AH124" s="106"/>
    </row>
    <row r="125" spans="1:34" ht="15.75" customHeight="1" x14ac:dyDescent="0.35">
      <c r="A125" s="106"/>
      <c r="B125" s="120"/>
      <c r="C125" s="120"/>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row>
    <row r="126" spans="1:34" ht="15.75" customHeight="1" x14ac:dyDescent="0.35">
      <c r="A126" s="106"/>
      <c r="B126" s="120"/>
      <c r="C126" s="120"/>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row>
    <row r="127" spans="1:34" ht="15.75" customHeight="1" x14ac:dyDescent="0.35">
      <c r="A127" s="106"/>
      <c r="B127" s="120"/>
      <c r="C127" s="120"/>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row>
    <row r="128" spans="1:34" ht="15.75" customHeight="1" x14ac:dyDescent="0.35">
      <c r="A128" s="106"/>
      <c r="B128" s="120"/>
      <c r="C128" s="120"/>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row>
    <row r="129" spans="1:34" ht="15.75" customHeight="1" x14ac:dyDescent="0.35">
      <c r="A129" s="106"/>
      <c r="B129" s="120"/>
      <c r="C129" s="120"/>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row>
    <row r="130" spans="1:34" ht="15.75" customHeight="1" x14ac:dyDescent="0.35">
      <c r="A130" s="106"/>
      <c r="B130" s="120"/>
      <c r="C130" s="120"/>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row>
    <row r="131" spans="1:34" ht="15.75" customHeight="1" x14ac:dyDescent="0.35">
      <c r="A131" s="106"/>
      <c r="B131" s="120"/>
      <c r="C131" s="120"/>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row>
    <row r="132" spans="1:34" ht="15.75" customHeight="1" x14ac:dyDescent="0.35">
      <c r="A132" s="106"/>
      <c r="B132" s="120"/>
      <c r="C132" s="120"/>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c r="AF132" s="106"/>
      <c r="AG132" s="106"/>
      <c r="AH132" s="106"/>
    </row>
    <row r="133" spans="1:34" ht="15.75" customHeight="1" x14ac:dyDescent="0.35">
      <c r="A133" s="106"/>
      <c r="B133" s="120"/>
      <c r="C133" s="120"/>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c r="AD133" s="106"/>
      <c r="AE133" s="106"/>
      <c r="AF133" s="106"/>
      <c r="AG133" s="106"/>
      <c r="AH133" s="106"/>
    </row>
    <row r="134" spans="1:34" ht="15.75" customHeight="1" x14ac:dyDescent="0.35">
      <c r="A134" s="106"/>
      <c r="B134" s="120"/>
      <c r="C134" s="120"/>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row>
    <row r="135" spans="1:34" ht="15.75" customHeight="1" x14ac:dyDescent="0.35">
      <c r="A135" s="106"/>
      <c r="B135" s="120"/>
      <c r="C135" s="120"/>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c r="AA135" s="106"/>
      <c r="AB135" s="106"/>
      <c r="AC135" s="106"/>
      <c r="AD135" s="106"/>
      <c r="AE135" s="106"/>
      <c r="AF135" s="106"/>
      <c r="AG135" s="106"/>
      <c r="AH135" s="106"/>
    </row>
    <row r="136" spans="1:34" ht="15.75" customHeight="1" x14ac:dyDescent="0.35">
      <c r="A136" s="106"/>
      <c r="B136" s="120"/>
      <c r="C136" s="120"/>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c r="AA136" s="106"/>
      <c r="AB136" s="106"/>
      <c r="AC136" s="106"/>
      <c r="AD136" s="106"/>
      <c r="AE136" s="106"/>
      <c r="AF136" s="106"/>
      <c r="AG136" s="106"/>
      <c r="AH136" s="106"/>
    </row>
    <row r="137" spans="1:34" ht="15.75" customHeight="1" x14ac:dyDescent="0.35">
      <c r="A137" s="106"/>
      <c r="B137" s="120"/>
      <c r="C137" s="120"/>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row>
    <row r="138" spans="1:34" ht="15.75" customHeight="1" x14ac:dyDescent="0.35">
      <c r="A138" s="106"/>
      <c r="B138" s="120"/>
      <c r="C138" s="120"/>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row>
    <row r="139" spans="1:34" ht="15.75" customHeight="1" x14ac:dyDescent="0.35">
      <c r="A139" s="106"/>
      <c r="B139" s="120"/>
      <c r="C139" s="120"/>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row>
    <row r="140" spans="1:34" ht="15.75" customHeight="1" x14ac:dyDescent="0.35">
      <c r="A140" s="106"/>
      <c r="B140" s="120"/>
      <c r="C140" s="120"/>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c r="AA140" s="106"/>
      <c r="AB140" s="106"/>
      <c r="AC140" s="106"/>
      <c r="AD140" s="106"/>
      <c r="AE140" s="106"/>
      <c r="AF140" s="106"/>
      <c r="AG140" s="106"/>
      <c r="AH140" s="106"/>
    </row>
    <row r="141" spans="1:34" ht="15.75" customHeight="1" x14ac:dyDescent="0.35">
      <c r="A141" s="106"/>
      <c r="B141" s="120"/>
      <c r="C141" s="120"/>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c r="AA141" s="106"/>
      <c r="AB141" s="106"/>
      <c r="AC141" s="106"/>
      <c r="AD141" s="106"/>
      <c r="AE141" s="106"/>
      <c r="AF141" s="106"/>
      <c r="AG141" s="106"/>
      <c r="AH141" s="106"/>
    </row>
    <row r="142" spans="1:34" ht="15.75" customHeight="1" x14ac:dyDescent="0.35">
      <c r="A142" s="106"/>
      <c r="B142" s="120"/>
      <c r="C142" s="120"/>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row>
    <row r="143" spans="1:34" ht="15.75" customHeight="1" x14ac:dyDescent="0.35">
      <c r="A143" s="106"/>
      <c r="B143" s="120"/>
      <c r="C143" s="120"/>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row>
    <row r="144" spans="1:34" ht="15.75" customHeight="1" x14ac:dyDescent="0.35">
      <c r="A144" s="106"/>
      <c r="B144" s="120"/>
      <c r="C144" s="120"/>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c r="AA144" s="106"/>
      <c r="AB144" s="106"/>
      <c r="AC144" s="106"/>
      <c r="AD144" s="106"/>
      <c r="AE144" s="106"/>
      <c r="AF144" s="106"/>
      <c r="AG144" s="106"/>
      <c r="AH144" s="106"/>
    </row>
    <row r="145" spans="1:34" ht="15.75" customHeight="1" x14ac:dyDescent="0.35">
      <c r="A145" s="106"/>
      <c r="B145" s="120"/>
      <c r="C145" s="120"/>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row>
    <row r="146" spans="1:34" ht="15.75" customHeight="1" x14ac:dyDescent="0.35">
      <c r="A146" s="106"/>
      <c r="B146" s="120"/>
      <c r="C146" s="120"/>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c r="AA146" s="106"/>
      <c r="AB146" s="106"/>
      <c r="AC146" s="106"/>
      <c r="AD146" s="106"/>
      <c r="AE146" s="106"/>
      <c r="AF146" s="106"/>
      <c r="AG146" s="106"/>
      <c r="AH146" s="106"/>
    </row>
    <row r="147" spans="1:34" ht="15.75" customHeight="1" x14ac:dyDescent="0.35">
      <c r="A147" s="106"/>
      <c r="B147" s="120"/>
      <c r="C147" s="120"/>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row>
    <row r="148" spans="1:34" ht="15.75" customHeight="1" x14ac:dyDescent="0.35">
      <c r="A148" s="106"/>
      <c r="B148" s="120"/>
      <c r="C148" s="120"/>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row>
    <row r="149" spans="1:34" ht="15.75" customHeight="1" x14ac:dyDescent="0.35">
      <c r="A149" s="106"/>
      <c r="B149" s="120"/>
      <c r="C149" s="120"/>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row>
    <row r="150" spans="1:34" ht="15.75" customHeight="1" x14ac:dyDescent="0.35">
      <c r="A150" s="106"/>
      <c r="B150" s="120"/>
      <c r="C150" s="120"/>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c r="AA150" s="106"/>
      <c r="AB150" s="106"/>
      <c r="AC150" s="106"/>
      <c r="AD150" s="106"/>
      <c r="AE150" s="106"/>
      <c r="AF150" s="106"/>
      <c r="AG150" s="106"/>
      <c r="AH150" s="106"/>
    </row>
    <row r="151" spans="1:34" ht="15.75" customHeight="1" x14ac:dyDescent="0.35">
      <c r="A151" s="106"/>
      <c r="B151" s="120"/>
      <c r="C151" s="120"/>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row>
    <row r="152" spans="1:34" ht="15.75" customHeight="1" x14ac:dyDescent="0.35">
      <c r="A152" s="106"/>
      <c r="B152" s="120"/>
      <c r="C152" s="120"/>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row>
    <row r="153" spans="1:34" ht="15.75" customHeight="1" x14ac:dyDescent="0.35">
      <c r="A153" s="106"/>
      <c r="B153" s="120"/>
      <c r="C153" s="120"/>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row>
    <row r="154" spans="1:34" ht="15.75" customHeight="1" x14ac:dyDescent="0.35">
      <c r="A154" s="106"/>
      <c r="B154" s="120"/>
      <c r="C154" s="120"/>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row>
    <row r="155" spans="1:34" ht="15.75" customHeight="1" x14ac:dyDescent="0.35">
      <c r="A155" s="106"/>
      <c r="B155" s="120"/>
      <c r="C155" s="120"/>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c r="AA155" s="106"/>
      <c r="AB155" s="106"/>
      <c r="AC155" s="106"/>
      <c r="AD155" s="106"/>
      <c r="AE155" s="106"/>
      <c r="AF155" s="106"/>
      <c r="AG155" s="106"/>
      <c r="AH155" s="106"/>
    </row>
    <row r="156" spans="1:34" ht="15.75" customHeight="1" x14ac:dyDescent="0.35">
      <c r="A156" s="106"/>
      <c r="B156" s="120"/>
      <c r="C156" s="120"/>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c r="AA156" s="106"/>
      <c r="AB156" s="106"/>
      <c r="AC156" s="106"/>
      <c r="AD156" s="106"/>
      <c r="AE156" s="106"/>
      <c r="AF156" s="106"/>
      <c r="AG156" s="106"/>
      <c r="AH156" s="106"/>
    </row>
    <row r="157" spans="1:34" ht="15.75" customHeight="1" x14ac:dyDescent="0.35">
      <c r="A157" s="106"/>
      <c r="B157" s="120"/>
      <c r="C157" s="120"/>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row>
    <row r="158" spans="1:34" ht="15.75" customHeight="1" x14ac:dyDescent="0.35">
      <c r="A158" s="106"/>
      <c r="B158" s="120"/>
      <c r="C158" s="120"/>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row>
    <row r="159" spans="1:34" ht="15.75" customHeight="1" x14ac:dyDescent="0.35">
      <c r="A159" s="106"/>
      <c r="B159" s="120"/>
      <c r="C159" s="120"/>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c r="AA159" s="106"/>
      <c r="AB159" s="106"/>
      <c r="AC159" s="106"/>
      <c r="AD159" s="106"/>
      <c r="AE159" s="106"/>
      <c r="AF159" s="106"/>
      <c r="AG159" s="106"/>
      <c r="AH159" s="106"/>
    </row>
    <row r="160" spans="1:34" ht="15.75" customHeight="1" x14ac:dyDescent="0.35">
      <c r="A160" s="106"/>
      <c r="B160" s="120"/>
      <c r="C160" s="120"/>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c r="AA160" s="106"/>
      <c r="AB160" s="106"/>
      <c r="AC160" s="106"/>
      <c r="AD160" s="106"/>
      <c r="AE160" s="106"/>
      <c r="AF160" s="106"/>
      <c r="AG160" s="106"/>
      <c r="AH160" s="106"/>
    </row>
    <row r="161" spans="1:34" ht="15.75" customHeight="1" x14ac:dyDescent="0.35">
      <c r="A161" s="106"/>
      <c r="B161" s="120"/>
      <c r="C161" s="120"/>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c r="AA161" s="106"/>
      <c r="AB161" s="106"/>
      <c r="AC161" s="106"/>
      <c r="AD161" s="106"/>
      <c r="AE161" s="106"/>
      <c r="AF161" s="106"/>
      <c r="AG161" s="106"/>
      <c r="AH161" s="106"/>
    </row>
    <row r="162" spans="1:34" ht="15.75" customHeight="1" x14ac:dyDescent="0.35">
      <c r="A162" s="106"/>
      <c r="B162" s="120"/>
      <c r="C162" s="120"/>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row>
    <row r="163" spans="1:34" ht="15.75" customHeight="1" x14ac:dyDescent="0.35">
      <c r="A163" s="106"/>
      <c r="B163" s="120"/>
      <c r="C163" s="120"/>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106"/>
      <c r="AE163" s="106"/>
      <c r="AF163" s="106"/>
      <c r="AG163" s="106"/>
      <c r="AH163" s="106"/>
    </row>
    <row r="164" spans="1:34" ht="15.75" customHeight="1" x14ac:dyDescent="0.35">
      <c r="A164" s="106"/>
      <c r="B164" s="120"/>
      <c r="C164" s="120"/>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row>
    <row r="165" spans="1:34" ht="15.75" customHeight="1" x14ac:dyDescent="0.35">
      <c r="A165" s="106"/>
      <c r="B165" s="120"/>
      <c r="C165" s="120"/>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row>
    <row r="166" spans="1:34" ht="15.75" customHeight="1" x14ac:dyDescent="0.35">
      <c r="A166" s="106"/>
      <c r="B166" s="120"/>
      <c r="C166" s="120"/>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row>
    <row r="167" spans="1:34" ht="15.75" customHeight="1" x14ac:dyDescent="0.35">
      <c r="A167" s="106"/>
      <c r="B167" s="120"/>
      <c r="C167" s="120"/>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row>
    <row r="168" spans="1:34" ht="15.75" customHeight="1" x14ac:dyDescent="0.35">
      <c r="A168" s="106"/>
      <c r="B168" s="120"/>
      <c r="C168" s="120"/>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row>
    <row r="169" spans="1:34" ht="15.75" customHeight="1" x14ac:dyDescent="0.35">
      <c r="A169" s="106"/>
      <c r="B169" s="120"/>
      <c r="C169" s="120"/>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row>
    <row r="170" spans="1:34" ht="15.75" customHeight="1" x14ac:dyDescent="0.35">
      <c r="A170" s="106"/>
      <c r="B170" s="120"/>
      <c r="C170" s="120"/>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row>
    <row r="171" spans="1:34" ht="15.75" customHeight="1" x14ac:dyDescent="0.35">
      <c r="A171" s="106"/>
      <c r="B171" s="120"/>
      <c r="C171" s="120"/>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c r="AA171" s="106"/>
      <c r="AB171" s="106"/>
      <c r="AC171" s="106"/>
      <c r="AD171" s="106"/>
      <c r="AE171" s="106"/>
      <c r="AF171" s="106"/>
      <c r="AG171" s="106"/>
      <c r="AH171" s="106"/>
    </row>
    <row r="172" spans="1:34" ht="15.75" customHeight="1" x14ac:dyDescent="0.35">
      <c r="A172" s="106"/>
      <c r="B172" s="120"/>
      <c r="C172" s="120"/>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c r="AA172" s="106"/>
      <c r="AB172" s="106"/>
      <c r="AC172" s="106"/>
      <c r="AD172" s="106"/>
      <c r="AE172" s="106"/>
      <c r="AF172" s="106"/>
      <c r="AG172" s="106"/>
      <c r="AH172" s="106"/>
    </row>
    <row r="173" spans="1:34" ht="15.75" customHeight="1" x14ac:dyDescent="0.35">
      <c r="A173" s="106"/>
      <c r="B173" s="120"/>
      <c r="C173" s="120"/>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c r="AA173" s="106"/>
      <c r="AB173" s="106"/>
      <c r="AC173" s="106"/>
      <c r="AD173" s="106"/>
      <c r="AE173" s="106"/>
      <c r="AF173" s="106"/>
      <c r="AG173" s="106"/>
      <c r="AH173" s="106"/>
    </row>
    <row r="174" spans="1:34" ht="15.75" customHeight="1" x14ac:dyDescent="0.35">
      <c r="A174" s="106"/>
      <c r="B174" s="120"/>
      <c r="C174" s="120"/>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c r="AA174" s="106"/>
      <c r="AB174" s="106"/>
      <c r="AC174" s="106"/>
      <c r="AD174" s="106"/>
      <c r="AE174" s="106"/>
      <c r="AF174" s="106"/>
      <c r="AG174" s="106"/>
      <c r="AH174" s="106"/>
    </row>
    <row r="175" spans="1:34" ht="15.75" customHeight="1" x14ac:dyDescent="0.35">
      <c r="A175" s="106"/>
      <c r="B175" s="120"/>
      <c r="C175" s="120"/>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c r="AA175" s="106"/>
      <c r="AB175" s="106"/>
      <c r="AC175" s="106"/>
      <c r="AD175" s="106"/>
      <c r="AE175" s="106"/>
      <c r="AF175" s="106"/>
      <c r="AG175" s="106"/>
      <c r="AH175" s="106"/>
    </row>
    <row r="176" spans="1:34" ht="15.75" customHeight="1" x14ac:dyDescent="0.35">
      <c r="A176" s="106"/>
      <c r="B176" s="120"/>
      <c r="C176" s="120"/>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row>
    <row r="177" spans="1:34" ht="15.75" customHeight="1" x14ac:dyDescent="0.35">
      <c r="A177" s="106"/>
      <c r="B177" s="120"/>
      <c r="C177" s="120"/>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c r="AA177" s="106"/>
      <c r="AB177" s="106"/>
      <c r="AC177" s="106"/>
      <c r="AD177" s="106"/>
      <c r="AE177" s="106"/>
      <c r="AF177" s="106"/>
      <c r="AG177" s="106"/>
      <c r="AH177" s="106"/>
    </row>
    <row r="178" spans="1:34" ht="15.75" customHeight="1" x14ac:dyDescent="0.35">
      <c r="A178" s="106"/>
      <c r="B178" s="120"/>
      <c r="C178" s="120"/>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c r="AA178" s="106"/>
      <c r="AB178" s="106"/>
      <c r="AC178" s="106"/>
      <c r="AD178" s="106"/>
      <c r="AE178" s="106"/>
      <c r="AF178" s="106"/>
      <c r="AG178" s="106"/>
      <c r="AH178" s="106"/>
    </row>
    <row r="179" spans="1:34" ht="15.75" customHeight="1" x14ac:dyDescent="0.35">
      <c r="A179" s="106"/>
      <c r="B179" s="120"/>
      <c r="C179" s="120"/>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c r="AF179" s="106"/>
      <c r="AG179" s="106"/>
      <c r="AH179" s="106"/>
    </row>
    <row r="180" spans="1:34" ht="15.75" customHeight="1" x14ac:dyDescent="0.35">
      <c r="A180" s="106"/>
      <c r="B180" s="120"/>
      <c r="C180" s="120"/>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c r="AA180" s="106"/>
      <c r="AB180" s="106"/>
      <c r="AC180" s="106"/>
      <c r="AD180" s="106"/>
      <c r="AE180" s="106"/>
      <c r="AF180" s="106"/>
      <c r="AG180" s="106"/>
      <c r="AH180" s="106"/>
    </row>
    <row r="181" spans="1:34" ht="15.75" customHeight="1" x14ac:dyDescent="0.35">
      <c r="A181" s="106"/>
      <c r="B181" s="120"/>
      <c r="C181" s="120"/>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c r="AA181" s="106"/>
      <c r="AB181" s="106"/>
      <c r="AC181" s="106"/>
      <c r="AD181" s="106"/>
      <c r="AE181" s="106"/>
      <c r="AF181" s="106"/>
      <c r="AG181" s="106"/>
      <c r="AH181" s="106"/>
    </row>
    <row r="182" spans="1:34" ht="15.75" customHeight="1" x14ac:dyDescent="0.35">
      <c r="A182" s="106"/>
      <c r="B182" s="120"/>
      <c r="C182" s="120"/>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c r="AA182" s="106"/>
      <c r="AB182" s="106"/>
      <c r="AC182" s="106"/>
      <c r="AD182" s="106"/>
      <c r="AE182" s="106"/>
      <c r="AF182" s="106"/>
      <c r="AG182" s="106"/>
      <c r="AH182" s="106"/>
    </row>
    <row r="183" spans="1:34" ht="15.75" customHeight="1" x14ac:dyDescent="0.35">
      <c r="A183" s="106"/>
      <c r="B183" s="120"/>
      <c r="C183" s="120"/>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c r="AA183" s="106"/>
      <c r="AB183" s="106"/>
      <c r="AC183" s="106"/>
      <c r="AD183" s="106"/>
      <c r="AE183" s="106"/>
      <c r="AF183" s="106"/>
      <c r="AG183" s="106"/>
      <c r="AH183" s="106"/>
    </row>
    <row r="184" spans="1:34" ht="15.75" customHeight="1" x14ac:dyDescent="0.35">
      <c r="A184" s="106"/>
      <c r="B184" s="120"/>
      <c r="C184" s="120"/>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c r="AA184" s="106"/>
      <c r="AB184" s="106"/>
      <c r="AC184" s="106"/>
      <c r="AD184" s="106"/>
      <c r="AE184" s="106"/>
      <c r="AF184" s="106"/>
      <c r="AG184" s="106"/>
      <c r="AH184" s="106"/>
    </row>
    <row r="185" spans="1:34" ht="15.75" customHeight="1" x14ac:dyDescent="0.35">
      <c r="A185" s="106"/>
      <c r="B185" s="120"/>
      <c r="C185" s="120"/>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c r="AA185" s="106"/>
      <c r="AB185" s="106"/>
      <c r="AC185" s="106"/>
      <c r="AD185" s="106"/>
      <c r="AE185" s="106"/>
      <c r="AF185" s="106"/>
      <c r="AG185" s="106"/>
      <c r="AH185" s="106"/>
    </row>
    <row r="186" spans="1:34" ht="15.75" customHeight="1" x14ac:dyDescent="0.35">
      <c r="A186" s="106"/>
      <c r="B186" s="120"/>
      <c r="C186" s="120"/>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c r="AA186" s="106"/>
      <c r="AB186" s="106"/>
      <c r="AC186" s="106"/>
      <c r="AD186" s="106"/>
      <c r="AE186" s="106"/>
      <c r="AF186" s="106"/>
      <c r="AG186" s="106"/>
      <c r="AH186" s="106"/>
    </row>
    <row r="187" spans="1:34" ht="15.75" customHeight="1" x14ac:dyDescent="0.35">
      <c r="A187" s="106"/>
      <c r="B187" s="120"/>
      <c r="C187" s="120"/>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row>
    <row r="188" spans="1:34" ht="15.75" customHeight="1" x14ac:dyDescent="0.35">
      <c r="A188" s="106"/>
      <c r="B188" s="120"/>
      <c r="C188" s="120"/>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row>
    <row r="189" spans="1:34" ht="15.75" customHeight="1" x14ac:dyDescent="0.35">
      <c r="A189" s="106"/>
      <c r="B189" s="120"/>
      <c r="C189" s="120"/>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row>
    <row r="190" spans="1:34" ht="15.75" customHeight="1" x14ac:dyDescent="0.35">
      <c r="A190" s="106"/>
      <c r="B190" s="120"/>
      <c r="C190" s="120"/>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row>
    <row r="191" spans="1:34" ht="15.75" customHeight="1" x14ac:dyDescent="0.35">
      <c r="A191" s="106"/>
      <c r="B191" s="120"/>
      <c r="C191" s="120"/>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row>
    <row r="192" spans="1:34" ht="15.75" customHeight="1" x14ac:dyDescent="0.35">
      <c r="A192" s="106"/>
      <c r="B192" s="120"/>
      <c r="C192" s="120"/>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row>
    <row r="193" spans="1:34" ht="15.75" customHeight="1" x14ac:dyDescent="0.35">
      <c r="A193" s="106"/>
      <c r="B193" s="120"/>
      <c r="C193" s="120"/>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row>
    <row r="194" spans="1:34" ht="15.75" customHeight="1" x14ac:dyDescent="0.35">
      <c r="A194" s="106"/>
      <c r="B194" s="120"/>
      <c r="C194" s="120"/>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row>
    <row r="195" spans="1:34" ht="15.75" customHeight="1" x14ac:dyDescent="0.35">
      <c r="A195" s="106"/>
      <c r="B195" s="120"/>
      <c r="C195" s="120"/>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row>
    <row r="196" spans="1:34" ht="15.75" customHeight="1" x14ac:dyDescent="0.35">
      <c r="A196" s="106"/>
      <c r="B196" s="120"/>
      <c r="C196" s="120"/>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row>
    <row r="197" spans="1:34" ht="15.75" customHeight="1" x14ac:dyDescent="0.35">
      <c r="A197" s="106"/>
      <c r="B197" s="120"/>
      <c r="C197" s="120"/>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c r="AA197" s="106"/>
      <c r="AB197" s="106"/>
      <c r="AC197" s="106"/>
      <c r="AD197" s="106"/>
      <c r="AE197" s="106"/>
      <c r="AF197" s="106"/>
      <c r="AG197" s="106"/>
      <c r="AH197" s="106"/>
    </row>
    <row r="198" spans="1:34" ht="15.75" customHeight="1" x14ac:dyDescent="0.35">
      <c r="A198" s="106"/>
      <c r="B198" s="120"/>
      <c r="C198" s="120"/>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c r="AA198" s="106"/>
      <c r="AB198" s="106"/>
      <c r="AC198" s="106"/>
      <c r="AD198" s="106"/>
      <c r="AE198" s="106"/>
      <c r="AF198" s="106"/>
      <c r="AG198" s="106"/>
      <c r="AH198" s="106"/>
    </row>
    <row r="199" spans="1:34" ht="15.75" customHeight="1" x14ac:dyDescent="0.35">
      <c r="A199" s="106"/>
      <c r="B199" s="120"/>
      <c r="C199" s="120"/>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c r="AA199" s="106"/>
      <c r="AB199" s="106"/>
      <c r="AC199" s="106"/>
      <c r="AD199" s="106"/>
      <c r="AE199" s="106"/>
      <c r="AF199" s="106"/>
      <c r="AG199" s="106"/>
      <c r="AH199" s="106"/>
    </row>
    <row r="200" spans="1:34" ht="15.75" customHeight="1" x14ac:dyDescent="0.35">
      <c r="A200" s="106"/>
      <c r="B200" s="120"/>
      <c r="C200" s="120"/>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c r="AA200" s="106"/>
      <c r="AB200" s="106"/>
      <c r="AC200" s="106"/>
      <c r="AD200" s="106"/>
      <c r="AE200" s="106"/>
      <c r="AF200" s="106"/>
      <c r="AG200" s="106"/>
      <c r="AH200" s="106"/>
    </row>
    <row r="201" spans="1:34" ht="15.75" customHeight="1" x14ac:dyDescent="0.35">
      <c r="A201" s="106"/>
      <c r="B201" s="120"/>
      <c r="C201" s="120"/>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c r="AA201" s="106"/>
      <c r="AB201" s="106"/>
      <c r="AC201" s="106"/>
      <c r="AD201" s="106"/>
      <c r="AE201" s="106"/>
      <c r="AF201" s="106"/>
      <c r="AG201" s="106"/>
      <c r="AH201" s="106"/>
    </row>
    <row r="202" spans="1:34" ht="15.75" customHeight="1" x14ac:dyDescent="0.35">
      <c r="A202" s="106"/>
      <c r="B202" s="120"/>
      <c r="C202" s="120"/>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c r="AA202" s="106"/>
      <c r="AB202" s="106"/>
      <c r="AC202" s="106"/>
      <c r="AD202" s="106"/>
      <c r="AE202" s="106"/>
      <c r="AF202" s="106"/>
      <c r="AG202" s="106"/>
      <c r="AH202" s="106"/>
    </row>
    <row r="203" spans="1:34" ht="15.75" customHeight="1" x14ac:dyDescent="0.35">
      <c r="A203" s="106"/>
      <c r="B203" s="120"/>
      <c r="C203" s="120"/>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c r="AA203" s="106"/>
      <c r="AB203" s="106"/>
      <c r="AC203" s="106"/>
      <c r="AD203" s="106"/>
      <c r="AE203" s="106"/>
      <c r="AF203" s="106"/>
      <c r="AG203" s="106"/>
      <c r="AH203" s="106"/>
    </row>
    <row r="204" spans="1:34" ht="15.75" customHeight="1" x14ac:dyDescent="0.35">
      <c r="A204" s="106"/>
      <c r="B204" s="120"/>
      <c r="C204" s="120"/>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c r="AA204" s="106"/>
      <c r="AB204" s="106"/>
      <c r="AC204" s="106"/>
      <c r="AD204" s="106"/>
      <c r="AE204" s="106"/>
      <c r="AF204" s="106"/>
      <c r="AG204" s="106"/>
      <c r="AH204" s="106"/>
    </row>
    <row r="205" spans="1:34" ht="15.75" customHeight="1" x14ac:dyDescent="0.35">
      <c r="A205" s="106"/>
      <c r="B205" s="120"/>
      <c r="C205" s="120"/>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row>
    <row r="206" spans="1:34" ht="15.75" customHeight="1" x14ac:dyDescent="0.35">
      <c r="A206" s="106"/>
      <c r="B206" s="120"/>
      <c r="C206" s="120"/>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c r="AA206" s="106"/>
      <c r="AB206" s="106"/>
      <c r="AC206" s="106"/>
      <c r="AD206" s="106"/>
      <c r="AE206" s="106"/>
      <c r="AF206" s="106"/>
      <c r="AG206" s="106"/>
      <c r="AH206" s="106"/>
    </row>
    <row r="207" spans="1:34" ht="15.75" customHeight="1" x14ac:dyDescent="0.35">
      <c r="A207" s="106"/>
      <c r="B207" s="120"/>
      <c r="C207" s="120"/>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row>
    <row r="208" spans="1:34" ht="15.75" customHeight="1" x14ac:dyDescent="0.35">
      <c r="A208" s="106"/>
      <c r="B208" s="120"/>
      <c r="C208" s="120"/>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row>
    <row r="209" spans="1:34" ht="15.75" customHeight="1" x14ac:dyDescent="0.35">
      <c r="A209" s="106"/>
      <c r="B209" s="120"/>
      <c r="C209" s="120"/>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row>
    <row r="210" spans="1:34" ht="15.75" customHeight="1" x14ac:dyDescent="0.35">
      <c r="A210" s="106"/>
      <c r="B210" s="120"/>
      <c r="C210" s="120"/>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row>
    <row r="211" spans="1:34" ht="15.75" customHeight="1" x14ac:dyDescent="0.35">
      <c r="A211" s="106"/>
      <c r="B211" s="120"/>
      <c r="C211" s="120"/>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row>
    <row r="212" spans="1:34" ht="15.75" customHeight="1" x14ac:dyDescent="0.35">
      <c r="A212" s="106"/>
      <c r="B212" s="120"/>
      <c r="C212" s="120"/>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c r="AA212" s="106"/>
      <c r="AB212" s="106"/>
      <c r="AC212" s="106"/>
      <c r="AD212" s="106"/>
      <c r="AE212" s="106"/>
      <c r="AF212" s="106"/>
      <c r="AG212" s="106"/>
      <c r="AH212" s="106"/>
    </row>
    <row r="213" spans="1:34" ht="15.75" customHeight="1" x14ac:dyDescent="0.35">
      <c r="A213" s="106"/>
      <c r="B213" s="120"/>
      <c r="C213" s="120"/>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c r="AA213" s="106"/>
      <c r="AB213" s="106"/>
      <c r="AC213" s="106"/>
      <c r="AD213" s="106"/>
      <c r="AE213" s="106"/>
      <c r="AF213" s="106"/>
      <c r="AG213" s="106"/>
      <c r="AH213" s="106"/>
    </row>
    <row r="214" spans="1:34" ht="15.75" customHeight="1" x14ac:dyDescent="0.35">
      <c r="A214" s="106"/>
      <c r="B214" s="120"/>
      <c r="C214" s="120"/>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c r="AA214" s="106"/>
      <c r="AB214" s="106"/>
      <c r="AC214" s="106"/>
      <c r="AD214" s="106"/>
      <c r="AE214" s="106"/>
      <c r="AF214" s="106"/>
      <c r="AG214" s="106"/>
      <c r="AH214" s="106"/>
    </row>
    <row r="215" spans="1:34" ht="15.75" customHeight="1" x14ac:dyDescent="0.35">
      <c r="A215" s="106"/>
      <c r="B215" s="120"/>
      <c r="C215" s="120"/>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c r="AA215" s="106"/>
      <c r="AB215" s="106"/>
      <c r="AC215" s="106"/>
      <c r="AD215" s="106"/>
      <c r="AE215" s="106"/>
      <c r="AF215" s="106"/>
      <c r="AG215" s="106"/>
      <c r="AH215" s="106"/>
    </row>
    <row r="216" spans="1:34" ht="15.75" customHeight="1" x14ac:dyDescent="0.35">
      <c r="A216" s="106"/>
      <c r="B216" s="120"/>
      <c r="C216" s="120"/>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c r="AA216" s="106"/>
      <c r="AB216" s="106"/>
      <c r="AC216" s="106"/>
      <c r="AD216" s="106"/>
      <c r="AE216" s="106"/>
      <c r="AF216" s="106"/>
      <c r="AG216" s="106"/>
      <c r="AH216" s="106"/>
    </row>
    <row r="217" spans="1:34" ht="15.75" customHeight="1" x14ac:dyDescent="0.35">
      <c r="A217" s="106"/>
      <c r="B217" s="120"/>
      <c r="C217" s="120"/>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106"/>
      <c r="AE217" s="106"/>
      <c r="AF217" s="106"/>
      <c r="AG217" s="106"/>
      <c r="AH217" s="106"/>
    </row>
    <row r="218" spans="1:34" ht="15.75" customHeight="1" x14ac:dyDescent="0.35">
      <c r="A218" s="106"/>
      <c r="B218" s="120"/>
      <c r="C218" s="120"/>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106"/>
      <c r="AE218" s="106"/>
      <c r="AF218" s="106"/>
      <c r="AG218" s="106"/>
      <c r="AH218" s="106"/>
    </row>
    <row r="219" spans="1:34" ht="15.75" customHeight="1" x14ac:dyDescent="0.35">
      <c r="A219" s="106"/>
      <c r="B219" s="120"/>
      <c r="C219" s="120"/>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row>
    <row r="220" spans="1:34" ht="15.75" customHeight="1" x14ac:dyDescent="0.35">
      <c r="A220" s="106"/>
      <c r="B220" s="120"/>
      <c r="C220" s="120"/>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c r="AA220" s="106"/>
      <c r="AB220" s="106"/>
      <c r="AC220" s="106"/>
      <c r="AD220" s="106"/>
      <c r="AE220" s="106"/>
      <c r="AF220" s="106"/>
      <c r="AG220" s="106"/>
      <c r="AH220" s="106"/>
    </row>
    <row r="221" spans="1:34" ht="15.75" customHeight="1" x14ac:dyDescent="0.35"/>
    <row r="222" spans="1:34" ht="15.75" customHeight="1" x14ac:dyDescent="0.35"/>
    <row r="223" spans="1:34" ht="15.75" customHeight="1" x14ac:dyDescent="0.35"/>
    <row r="224" spans="1:34" ht="15.75" customHeight="1" x14ac:dyDescent="0.35"/>
    <row r="225" s="36" customFormat="1" ht="15.75" customHeight="1" x14ac:dyDescent="0.35"/>
    <row r="226" s="36" customFormat="1" ht="15.75" customHeight="1" x14ac:dyDescent="0.35"/>
    <row r="227" s="36" customFormat="1" ht="15.75" customHeight="1" x14ac:dyDescent="0.35"/>
    <row r="228" s="36" customFormat="1" ht="15.75" customHeight="1" x14ac:dyDescent="0.35"/>
    <row r="229" s="36" customFormat="1" ht="15.75" customHeight="1" x14ac:dyDescent="0.35"/>
    <row r="230" s="36" customFormat="1" ht="15.75" customHeight="1" x14ac:dyDescent="0.35"/>
    <row r="231" s="36" customFormat="1" ht="15.75" customHeight="1" x14ac:dyDescent="0.35"/>
    <row r="232" s="36" customFormat="1" ht="15.75" customHeight="1" x14ac:dyDescent="0.35"/>
    <row r="233" s="36" customFormat="1" ht="15.75" customHeight="1" x14ac:dyDescent="0.35"/>
    <row r="234" s="36" customFormat="1" ht="15.75" customHeight="1" x14ac:dyDescent="0.35"/>
    <row r="235" s="36" customFormat="1" ht="15.75" customHeight="1" x14ac:dyDescent="0.35"/>
    <row r="236" s="36" customFormat="1" ht="15.75" customHeight="1" x14ac:dyDescent="0.35"/>
    <row r="237" s="36" customFormat="1" ht="15.75" customHeight="1" x14ac:dyDescent="0.35"/>
    <row r="238" s="36" customFormat="1" ht="15.75" customHeight="1" x14ac:dyDescent="0.35"/>
    <row r="239" s="36" customFormat="1" ht="15.75" customHeight="1" x14ac:dyDescent="0.35"/>
    <row r="240" s="36" customFormat="1" ht="15.75" customHeight="1" x14ac:dyDescent="0.35"/>
    <row r="241" s="36" customFormat="1" ht="15.75" customHeight="1" x14ac:dyDescent="0.35"/>
    <row r="242" s="36" customFormat="1" ht="15.75" customHeight="1" x14ac:dyDescent="0.35"/>
    <row r="243" s="36" customFormat="1" ht="15.75" customHeight="1" x14ac:dyDescent="0.35"/>
    <row r="244" s="36" customFormat="1" ht="15.75" customHeight="1" x14ac:dyDescent="0.35"/>
    <row r="245" s="36" customFormat="1" ht="15.75" customHeight="1" x14ac:dyDescent="0.35"/>
    <row r="246" s="36" customFormat="1" ht="15.75" customHeight="1" x14ac:dyDescent="0.35"/>
    <row r="247" s="36" customFormat="1" ht="15.75" customHeight="1" x14ac:dyDescent="0.35"/>
    <row r="248" s="36" customFormat="1" ht="15.75" customHeight="1" x14ac:dyDescent="0.35"/>
    <row r="249" s="36" customFormat="1" ht="15.75" customHeight="1" x14ac:dyDescent="0.35"/>
    <row r="250" s="36" customFormat="1" ht="15.75" customHeight="1" x14ac:dyDescent="0.35"/>
    <row r="251" s="36" customFormat="1" ht="15.75" customHeight="1" x14ac:dyDescent="0.35"/>
    <row r="252" s="36" customFormat="1" ht="15.75" customHeight="1" x14ac:dyDescent="0.35"/>
    <row r="253" s="36" customFormat="1" ht="15.75" customHeight="1" x14ac:dyDescent="0.35"/>
    <row r="254" s="36" customFormat="1" ht="15.75" customHeight="1" x14ac:dyDescent="0.35"/>
    <row r="255" s="36" customFormat="1" ht="15.75" customHeight="1" x14ac:dyDescent="0.35"/>
    <row r="256" s="36" customFormat="1" ht="15.75" customHeight="1" x14ac:dyDescent="0.35"/>
    <row r="257" s="36" customFormat="1" ht="15.75" customHeight="1" x14ac:dyDescent="0.35"/>
    <row r="258" s="36" customFormat="1" ht="15.75" customHeight="1" x14ac:dyDescent="0.35"/>
    <row r="259" s="36" customFormat="1" ht="15.75" customHeight="1" x14ac:dyDescent="0.35"/>
    <row r="260" s="36" customFormat="1" ht="15.75" customHeight="1" x14ac:dyDescent="0.35"/>
    <row r="261" s="36" customFormat="1" ht="15.75" customHeight="1" x14ac:dyDescent="0.35"/>
    <row r="262" s="36" customFormat="1" ht="15.75" customHeight="1" x14ac:dyDescent="0.35"/>
    <row r="263" s="36" customFormat="1" ht="15.75" customHeight="1" x14ac:dyDescent="0.35"/>
    <row r="264" s="36" customFormat="1" ht="15.75" customHeight="1" x14ac:dyDescent="0.35"/>
    <row r="265" s="36" customFormat="1" ht="15.75" customHeight="1" x14ac:dyDescent="0.35"/>
    <row r="266" s="36" customFormat="1" ht="15.75" customHeight="1" x14ac:dyDescent="0.35"/>
    <row r="267" s="36" customFormat="1" ht="15.75" customHeight="1" x14ac:dyDescent="0.35"/>
    <row r="268" s="36" customFormat="1" ht="15.75" customHeight="1" x14ac:dyDescent="0.35"/>
    <row r="269" s="36" customFormat="1" ht="15.75" customHeight="1" x14ac:dyDescent="0.35"/>
    <row r="270" s="36" customFormat="1" ht="15.75" customHeight="1" x14ac:dyDescent="0.35"/>
    <row r="271" s="36" customFormat="1" ht="15.75" customHeight="1" x14ac:dyDescent="0.35"/>
    <row r="272" s="36" customFormat="1"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mergeCells count="28">
    <mergeCell ref="B2:C2"/>
    <mergeCell ref="B3:B5"/>
    <mergeCell ref="C3:C5"/>
    <mergeCell ref="D3:J3"/>
    <mergeCell ref="K3:Q3"/>
    <mergeCell ref="N4:O4"/>
    <mergeCell ref="Q4:Q5"/>
    <mergeCell ref="AH3:AH5"/>
    <mergeCell ref="D4:D5"/>
    <mergeCell ref="E4:F4"/>
    <mergeCell ref="G4:H4"/>
    <mergeCell ref="J4:J5"/>
    <mergeCell ref="K4:K5"/>
    <mergeCell ref="L4:M4"/>
    <mergeCell ref="Y3:Y5"/>
    <mergeCell ref="Z3:Z5"/>
    <mergeCell ref="AA3:AA5"/>
    <mergeCell ref="AB3:AB5"/>
    <mergeCell ref="AC3:AC5"/>
    <mergeCell ref="AD3:AD5"/>
    <mergeCell ref="R3:X3"/>
    <mergeCell ref="R4:R5"/>
    <mergeCell ref="S4:W4"/>
    <mergeCell ref="X4:X5"/>
    <mergeCell ref="B14:D14"/>
    <mergeCell ref="AE3:AE5"/>
    <mergeCell ref="AF3:AF5"/>
    <mergeCell ref="AG3:AG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D9F08-B844-4915-A517-82D5EA32EAC3}">
  <sheetPr>
    <tabColor theme="4" tint="-0.499984740745262"/>
    <outlinePr summaryBelow="0" summaryRight="0"/>
  </sheetPr>
  <dimension ref="A1:AH1000"/>
  <sheetViews>
    <sheetView workbookViewId="0">
      <selection sqref="A1:XFD1048576"/>
    </sheetView>
  </sheetViews>
  <sheetFormatPr defaultColWidth="12.6328125" defaultRowHeight="15" customHeight="1" x14ac:dyDescent="0.3"/>
  <cols>
    <col min="1" max="6" width="12.6328125" style="8" customWidth="1"/>
    <col min="7" max="16384" width="12.6328125" style="8"/>
  </cols>
  <sheetData>
    <row r="1" spans="1:34" ht="15.75" customHeight="1" x14ac:dyDescent="0.3">
      <c r="A1" s="12"/>
      <c r="B1" s="366" t="s">
        <v>289</v>
      </c>
      <c r="C1" s="367"/>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row>
    <row r="2" spans="1:34" ht="15.75" customHeight="1" x14ac:dyDescent="0.3">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row>
    <row r="3" spans="1:34" ht="15.75" customHeight="1" x14ac:dyDescent="0.3">
      <c r="A3" s="19"/>
      <c r="B3" s="368" t="s">
        <v>76</v>
      </c>
      <c r="C3" s="363" t="s">
        <v>290</v>
      </c>
      <c r="D3" s="359" t="s">
        <v>122</v>
      </c>
      <c r="E3" s="365"/>
      <c r="F3" s="365"/>
      <c r="G3" s="365"/>
      <c r="H3" s="365"/>
      <c r="I3" s="365"/>
      <c r="J3" s="360"/>
      <c r="K3" s="359" t="s">
        <v>123</v>
      </c>
      <c r="L3" s="365"/>
      <c r="M3" s="365"/>
      <c r="N3" s="365"/>
      <c r="O3" s="365"/>
      <c r="P3" s="365"/>
      <c r="Q3" s="360"/>
      <c r="R3" s="359" t="s">
        <v>124</v>
      </c>
      <c r="S3" s="365"/>
      <c r="T3" s="365"/>
      <c r="U3" s="365"/>
      <c r="V3" s="365"/>
      <c r="W3" s="365"/>
      <c r="X3" s="360"/>
      <c r="Y3" s="363" t="s">
        <v>125</v>
      </c>
      <c r="Z3" s="363" t="s">
        <v>59</v>
      </c>
      <c r="AA3" s="363" t="s">
        <v>126</v>
      </c>
      <c r="AB3" s="363" t="s">
        <v>58</v>
      </c>
      <c r="AC3" s="363" t="s">
        <v>127</v>
      </c>
      <c r="AD3" s="363" t="s">
        <v>291</v>
      </c>
      <c r="AE3" s="363" t="s">
        <v>292</v>
      </c>
      <c r="AF3" s="363" t="s">
        <v>128</v>
      </c>
      <c r="AG3" s="363" t="s">
        <v>129</v>
      </c>
      <c r="AH3" s="363" t="s">
        <v>283</v>
      </c>
    </row>
    <row r="4" spans="1:34" ht="15.75" customHeight="1" x14ac:dyDescent="0.3">
      <c r="A4" s="19"/>
      <c r="B4" s="364"/>
      <c r="C4" s="364"/>
      <c r="D4" s="361" t="s">
        <v>47</v>
      </c>
      <c r="E4" s="359" t="s">
        <v>284</v>
      </c>
      <c r="F4" s="360"/>
      <c r="G4" s="359" t="s">
        <v>130</v>
      </c>
      <c r="H4" s="360"/>
      <c r="I4" s="21"/>
      <c r="J4" s="361" t="s">
        <v>131</v>
      </c>
      <c r="K4" s="361" t="s">
        <v>47</v>
      </c>
      <c r="L4" s="359" t="s">
        <v>284</v>
      </c>
      <c r="M4" s="360"/>
      <c r="N4" s="359" t="s">
        <v>130</v>
      </c>
      <c r="O4" s="360"/>
      <c r="P4" s="21"/>
      <c r="Q4" s="361" t="s">
        <v>132</v>
      </c>
      <c r="R4" s="361" t="s">
        <v>47</v>
      </c>
      <c r="S4" s="359" t="s">
        <v>284</v>
      </c>
      <c r="T4" s="360"/>
      <c r="U4" s="359" t="s">
        <v>130</v>
      </c>
      <c r="V4" s="360"/>
      <c r="W4" s="21"/>
      <c r="X4" s="361" t="s">
        <v>133</v>
      </c>
      <c r="Y4" s="364"/>
      <c r="Z4" s="364"/>
      <c r="AA4" s="364"/>
      <c r="AB4" s="364"/>
      <c r="AC4" s="364"/>
      <c r="AD4" s="364"/>
      <c r="AE4" s="364"/>
      <c r="AF4" s="364"/>
      <c r="AG4" s="364"/>
      <c r="AH4" s="364"/>
    </row>
    <row r="5" spans="1:34" ht="15.75" customHeight="1" x14ac:dyDescent="0.3">
      <c r="A5" s="19"/>
      <c r="B5" s="362"/>
      <c r="C5" s="362"/>
      <c r="D5" s="362"/>
      <c r="E5" s="11" t="s">
        <v>285</v>
      </c>
      <c r="F5" s="11" t="s">
        <v>135</v>
      </c>
      <c r="G5" s="11" t="s">
        <v>286</v>
      </c>
      <c r="H5" s="11" t="s">
        <v>287</v>
      </c>
      <c r="I5" s="22" t="s">
        <v>293</v>
      </c>
      <c r="J5" s="362"/>
      <c r="K5" s="362"/>
      <c r="L5" s="11" t="s">
        <v>285</v>
      </c>
      <c r="M5" s="11" t="s">
        <v>135</v>
      </c>
      <c r="N5" s="11" t="s">
        <v>286</v>
      </c>
      <c r="O5" s="11" t="s">
        <v>287</v>
      </c>
      <c r="P5" s="22" t="s">
        <v>293</v>
      </c>
      <c r="Q5" s="362"/>
      <c r="R5" s="362"/>
      <c r="S5" s="11" t="s">
        <v>285</v>
      </c>
      <c r="T5" s="11" t="s">
        <v>135</v>
      </c>
      <c r="U5" s="11" t="s">
        <v>286</v>
      </c>
      <c r="V5" s="11" t="s">
        <v>287</v>
      </c>
      <c r="W5" s="22" t="s">
        <v>293</v>
      </c>
      <c r="X5" s="362"/>
      <c r="Y5" s="362"/>
      <c r="Z5" s="362"/>
      <c r="AA5" s="362"/>
      <c r="AB5" s="362"/>
      <c r="AC5" s="362"/>
      <c r="AD5" s="362"/>
      <c r="AE5" s="362"/>
      <c r="AF5" s="362"/>
      <c r="AG5" s="362"/>
      <c r="AH5" s="364"/>
    </row>
    <row r="6" spans="1:34" ht="15.75" customHeight="1" x14ac:dyDescent="0.3">
      <c r="A6" s="12"/>
      <c r="B6" s="15" t="s">
        <v>294</v>
      </c>
      <c r="C6" s="23" t="s">
        <v>17</v>
      </c>
      <c r="D6" s="24">
        <f>('Livestock Census Data'!D8-'Livestock Census Data'!D6)/4</f>
        <v>-7518.25</v>
      </c>
      <c r="E6" s="24">
        <f>('Livestock Census Data'!E8-'Livestock Census Data'!E6)/4</f>
        <v>-8250.5</v>
      </c>
      <c r="F6" s="24">
        <f>('Livestock Census Data'!F8-'Livestock Census Data'!F6)/4</f>
        <v>-6830</v>
      </c>
      <c r="G6" s="24">
        <f>('Livestock Census Data'!G8-'Livestock Census Data'!G6)/4</f>
        <v>360.25</v>
      </c>
      <c r="H6" s="24">
        <f>('Livestock Census Data'!H8-'Livestock Census Data'!H6)/4</f>
        <v>-6200.25</v>
      </c>
      <c r="I6" s="24">
        <f>('Livestock Census Data'!I8-'Livestock Census Data'!I6)/4</f>
        <v>-5840</v>
      </c>
      <c r="J6" s="24">
        <f>('Livestock Census Data'!J8-'Livestock Census Data'!J6)/4</f>
        <v>-28438.75</v>
      </c>
      <c r="K6" s="24">
        <f>('Livestock Census Data'!K8-'Livestock Census Data'!K6)/4</f>
        <v>-18328</v>
      </c>
      <c r="L6" s="24">
        <f>('Livestock Census Data'!L8-'Livestock Census Data'!L6)/4</f>
        <v>-14791.75</v>
      </c>
      <c r="M6" s="24">
        <f>('Livestock Census Data'!M8-'Livestock Census Data'!M6)/4</f>
        <v>-18937.75</v>
      </c>
      <c r="N6" s="24">
        <f>('Livestock Census Data'!N8-'Livestock Census Data'!N6)/4</f>
        <v>-2966</v>
      </c>
      <c r="O6" s="24">
        <f>('Livestock Census Data'!O8-'Livestock Census Data'!O6)/4</f>
        <v>-12258.5</v>
      </c>
      <c r="P6" s="24">
        <f>('Livestock Census Data'!P8-'Livestock Census Data'!P6)/4</f>
        <v>-15224.5</v>
      </c>
      <c r="Q6" s="24">
        <f>('Livestock Census Data'!Q8-'Livestock Census Data'!Q6)/4</f>
        <v>-67282</v>
      </c>
      <c r="R6" s="24">
        <f>('Livestock Census Data'!R8-'Livestock Census Data'!R6)/4</f>
        <v>-695</v>
      </c>
      <c r="S6" s="24">
        <f>('Livestock Census Data'!S8-'Livestock Census Data'!S6)/4</f>
        <v>1379.5</v>
      </c>
      <c r="T6" s="24">
        <f>('Livestock Census Data'!T8-'Livestock Census Data'!T6)/4</f>
        <v>-286.25</v>
      </c>
      <c r="U6" s="24">
        <f>('Livestock Census Data'!U8-'Livestock Census Data'!U6)/4</f>
        <v>-1386</v>
      </c>
      <c r="V6" s="24">
        <f>('Livestock Census Data'!V8-'Livestock Census Data'!V6)/4</f>
        <v>-726</v>
      </c>
      <c r="W6" s="24">
        <f>('Livestock Census Data'!W8-'Livestock Census Data'!W6)/4</f>
        <v>-2112</v>
      </c>
      <c r="X6" s="24">
        <f>('Livestock Census Data'!X8-'Livestock Census Data'!X6)/4</f>
        <v>-1713.75</v>
      </c>
      <c r="Y6" s="24">
        <f>('Livestock Census Data'!Y8-'Livestock Census Data'!Y6)/4</f>
        <v>-97434.5</v>
      </c>
      <c r="Z6" s="24">
        <f>('Livestock Census Data'!Z8-'Livestock Census Data'!Z6)/4</f>
        <v>-758.75</v>
      </c>
      <c r="AA6" s="24">
        <f>('Livestock Census Data'!AA8-'Livestock Census Data'!AA6)/4</f>
        <v>129031.75</v>
      </c>
      <c r="AB6" s="24">
        <f>('Livestock Census Data'!AB8-'Livestock Census Data'!AB6)/4</f>
        <v>-4245.75</v>
      </c>
      <c r="AC6" s="24">
        <f>('Livestock Census Data'!AC8-'Livestock Census Data'!AC6)/4</f>
        <v>12.75</v>
      </c>
      <c r="AD6" s="24">
        <f>('Livestock Census Data'!AD8-'Livestock Census Data'!AD6)/4</f>
        <v>7.5</v>
      </c>
      <c r="AE6" s="24">
        <f>('Livestock Census Data'!AE8-'Livestock Census Data'!AE6)/4</f>
        <v>0</v>
      </c>
      <c r="AF6" s="24">
        <f>('Livestock Census Data'!AF8-'Livestock Census Data'!AF6)/4</f>
        <v>124047.5</v>
      </c>
      <c r="AG6" s="24">
        <f>('Livestock Census Data'!AG8-'Livestock Census Data'!AG6)/4</f>
        <v>26613</v>
      </c>
      <c r="AH6" s="24">
        <f>('Livestock Census Data'!AH8-'Livestock Census Data'!AH6)/4</f>
        <v>867500</v>
      </c>
    </row>
    <row r="7" spans="1:34" ht="15.75" customHeight="1" x14ac:dyDescent="0.3">
      <c r="A7" s="12"/>
      <c r="B7" s="16"/>
      <c r="C7" s="14"/>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row>
    <row r="8" spans="1:34" ht="15.75" customHeight="1" x14ac:dyDescent="0.3">
      <c r="A8" s="12"/>
      <c r="B8" s="16" t="s">
        <v>295</v>
      </c>
      <c r="C8" s="14" t="s">
        <v>17</v>
      </c>
      <c r="D8" s="25">
        <f>('Livestock Census Data'!D10-'Livestock Census Data'!D8)/5</f>
        <v>-20701.2</v>
      </c>
      <c r="E8" s="25">
        <f>('Livestock Census Data'!E10-'Livestock Census Data'!E8)/5</f>
        <v>9374</v>
      </c>
      <c r="F8" s="25">
        <f>('Livestock Census Data'!F10-'Livestock Census Data'!F8)/5</f>
        <v>-45085.2</v>
      </c>
      <c r="G8" s="25">
        <f>('Livestock Census Data'!G10-'Livestock Census Data'!G8)/5</f>
        <v>-850.8</v>
      </c>
      <c r="H8" s="25">
        <f>('Livestock Census Data'!H10-'Livestock Census Data'!H8)/5</f>
        <v>-16669.400000000001</v>
      </c>
      <c r="I8" s="25">
        <f>('Livestock Census Data'!I10-'Livestock Census Data'!I8)/5</f>
        <v>-17520.2</v>
      </c>
      <c r="J8" s="25">
        <f>('Livestock Census Data'!J10-'Livestock Census Data'!J8)/5</f>
        <v>-73932.600000000006</v>
      </c>
      <c r="K8" s="25">
        <f>('Livestock Census Data'!K10-'Livestock Census Data'!K8)/5</f>
        <v>-2533.1999999999998</v>
      </c>
      <c r="L8" s="25">
        <f>('Livestock Census Data'!L10-'Livestock Census Data'!L8)/5</f>
        <v>-2060.4</v>
      </c>
      <c r="M8" s="25">
        <f>('Livestock Census Data'!M10-'Livestock Census Data'!M8)/5</f>
        <v>-3027.8</v>
      </c>
      <c r="N8" s="25">
        <f>('Livestock Census Data'!N10-'Livestock Census Data'!N8)/5</f>
        <v>-90.2</v>
      </c>
      <c r="O8" s="25">
        <f>('Livestock Census Data'!O10-'Livestock Census Data'!O8)/5</f>
        <v>-653.79999999999995</v>
      </c>
      <c r="P8" s="25">
        <f>('Livestock Census Data'!P10-'Livestock Census Data'!P8)/5</f>
        <v>-744</v>
      </c>
      <c r="Q8" s="25">
        <f>('Livestock Census Data'!Q10-'Livestock Census Data'!Q8)/5</f>
        <v>-8365.4</v>
      </c>
      <c r="R8" s="25">
        <f>('Livestock Census Data'!R10-'Livestock Census Data'!R8)/5</f>
        <v>-679.4</v>
      </c>
      <c r="S8" s="25">
        <f>('Livestock Census Data'!S10-'Livestock Census Data'!S8)/5</f>
        <v>9537.2000000000007</v>
      </c>
      <c r="T8" s="25">
        <f>('Livestock Census Data'!T10-'Livestock Census Data'!T8)/5</f>
        <v>-1451.6</v>
      </c>
      <c r="U8" s="25">
        <f>('Livestock Census Data'!U10-'Livestock Census Data'!U8)/5</f>
        <v>1955.8</v>
      </c>
      <c r="V8" s="25">
        <f>('Livestock Census Data'!V10-'Livestock Census Data'!V8)/5</f>
        <v>-537.20000000000005</v>
      </c>
      <c r="W8" s="25">
        <f>('Livestock Census Data'!W10-'Livestock Census Data'!W8)/5</f>
        <v>1418.6</v>
      </c>
      <c r="X8" s="25">
        <f>('Livestock Census Data'!X10-'Livestock Census Data'!X8)/5</f>
        <v>8824.7999999999993</v>
      </c>
      <c r="Y8" s="25">
        <f>('Livestock Census Data'!Y10-'Livestock Census Data'!Y8)/5</f>
        <v>-73473.2</v>
      </c>
      <c r="Z8" s="25">
        <f>('Livestock Census Data'!Z10-'Livestock Census Data'!Z8)/5</f>
        <v>96.2</v>
      </c>
      <c r="AA8" s="25">
        <f>('Livestock Census Data'!AA10-'Livestock Census Data'!AA8)/5</f>
        <v>-96610</v>
      </c>
      <c r="AB8" s="25">
        <f>('Livestock Census Data'!AB10-'Livestock Census Data'!AB8)/5</f>
        <v>-647</v>
      </c>
      <c r="AC8" s="25">
        <f>('Livestock Census Data'!AC10-'Livestock Census Data'!AC8)/5</f>
        <v>33.4</v>
      </c>
      <c r="AD8" s="25">
        <f>('Livestock Census Data'!AD10-'Livestock Census Data'!AD8)/5</f>
        <v>94.8</v>
      </c>
      <c r="AE8" s="25">
        <f>('Livestock Census Data'!AE10-'Livestock Census Data'!AE8)/5</f>
        <v>1.2</v>
      </c>
      <c r="AF8" s="25">
        <f>('Livestock Census Data'!AF10-'Livestock Census Data'!AF8)/5</f>
        <v>-97031.4</v>
      </c>
      <c r="AG8" s="25">
        <f>('Livestock Census Data'!AG10-'Livestock Census Data'!AG8)/5</f>
        <v>-170504.6</v>
      </c>
      <c r="AH8" s="25">
        <f>('Livestock Census Data'!AH10-'Livestock Census Data'!AH8)/5</f>
        <v>1719185.6</v>
      </c>
    </row>
    <row r="9" spans="1:34" ht="15.75" customHeight="1" x14ac:dyDescent="0.3">
      <c r="A9" s="12"/>
      <c r="B9" s="16"/>
      <c r="C9" s="14"/>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row>
    <row r="10" spans="1:34" ht="15.75" customHeight="1" x14ac:dyDescent="0.3">
      <c r="A10" s="12"/>
      <c r="B10" s="18" t="s">
        <v>296</v>
      </c>
      <c r="C10" s="17" t="s">
        <v>17</v>
      </c>
      <c r="D10" s="26">
        <f>('Livestock Census Data'!D12-'Livestock Census Data'!D10)/7</f>
        <v>9174.4285714285706</v>
      </c>
      <c r="E10" s="26">
        <f>('Livestock Census Data'!E12-'Livestock Census Data'!E10)/7</f>
        <v>-610.42857142857144</v>
      </c>
      <c r="F10" s="26">
        <f>('Livestock Census Data'!F12-'Livestock Census Data'!F10)/7</f>
        <v>-1377.7142857142858</v>
      </c>
      <c r="G10" s="26">
        <f>('Livestock Census Data'!G12-'Livestock Census Data'!G10)/7</f>
        <v>-360.71428571428572</v>
      </c>
      <c r="H10" s="26">
        <f>('Livestock Census Data'!H12-'Livestock Census Data'!H10)/7</f>
        <v>-5722.4285714285716</v>
      </c>
      <c r="I10" s="26">
        <f>('Livestock Census Data'!I12-'Livestock Census Data'!I10)/7</f>
        <v>-6083.1428571428569</v>
      </c>
      <c r="J10" s="26">
        <f>('Livestock Census Data'!J12-'Livestock Census Data'!J10)/7</f>
        <v>1103.1428571428571</v>
      </c>
      <c r="K10" s="26">
        <f>('Livestock Census Data'!K12-'Livestock Census Data'!K10)/7</f>
        <v>-474</v>
      </c>
      <c r="L10" s="26">
        <f>('Livestock Census Data'!L12-'Livestock Census Data'!L10)/7</f>
        <v>465</v>
      </c>
      <c r="M10" s="26">
        <f>('Livestock Census Data'!M12-'Livestock Census Data'!M10)/7</f>
        <v>20.571428571428573</v>
      </c>
      <c r="N10" s="26">
        <f>('Livestock Census Data'!N12-'Livestock Census Data'!N10)/7</f>
        <v>-106.42857142857143</v>
      </c>
      <c r="O10" s="26">
        <f>('Livestock Census Data'!O12-'Livestock Census Data'!O10)/7</f>
        <v>-555.57142857142856</v>
      </c>
      <c r="P10" s="26">
        <f>('Livestock Census Data'!P12-'Livestock Census Data'!P10)/7</f>
        <v>-662</v>
      </c>
      <c r="Q10" s="26">
        <f>('Livestock Census Data'!Q12-'Livestock Census Data'!Q10)/7</f>
        <v>-650.42857142857144</v>
      </c>
      <c r="R10" s="26">
        <f>('Livestock Census Data'!R12-'Livestock Census Data'!R10)/7</f>
        <v>-227</v>
      </c>
      <c r="S10" s="26">
        <f>('Livestock Census Data'!S12-'Livestock Census Data'!S10)/7</f>
        <v>2522.8571428571427</v>
      </c>
      <c r="T10" s="26">
        <f>('Livestock Census Data'!T12-'Livestock Census Data'!T10)/7</f>
        <v>-990.42857142857144</v>
      </c>
      <c r="U10" s="26">
        <f>('Livestock Census Data'!U12-'Livestock Census Data'!U10)/7</f>
        <v>-1257.2857142857142</v>
      </c>
      <c r="V10" s="26">
        <f>('Livestock Census Data'!V12-'Livestock Census Data'!V10)/7</f>
        <v>-157.42857142857142</v>
      </c>
      <c r="W10" s="26">
        <f>('Livestock Census Data'!W12-'Livestock Census Data'!W10)/7</f>
        <v>-1414.7142857142858</v>
      </c>
      <c r="X10" s="26">
        <f>('Livestock Census Data'!X12-'Livestock Census Data'!X10)/7</f>
        <v>-109.28571428571429</v>
      </c>
      <c r="Y10" s="26">
        <f>('Livestock Census Data'!Y12-'Livestock Census Data'!Y10)/7</f>
        <v>343.42857142857144</v>
      </c>
      <c r="Z10" s="26">
        <f>('Livestock Census Data'!Z12-'Livestock Census Data'!Z10)/7</f>
        <v>5.1428571428571432</v>
      </c>
      <c r="AA10" s="26">
        <f>('Livestock Census Data'!AA12-'Livestock Census Data'!AA10)/7</f>
        <v>16154.857142857143</v>
      </c>
      <c r="AB10" s="26">
        <f>('Livestock Census Data'!AB12-'Livestock Census Data'!AB10)/7</f>
        <v>6868.7142857142853</v>
      </c>
      <c r="AC10" s="26">
        <f>('Livestock Census Data'!AC12-'Livestock Census Data'!AC10)/7</f>
        <v>48.857142857142854</v>
      </c>
      <c r="AD10" s="26">
        <f>('Livestock Census Data'!AD12-'Livestock Census Data'!AD10)/7</f>
        <v>-62.714285714285715</v>
      </c>
      <c r="AE10" s="26">
        <f>('Livestock Census Data'!AE12-'Livestock Census Data'!AE10)/7</f>
        <v>2.8571428571428572</v>
      </c>
      <c r="AF10" s="26">
        <f>('Livestock Census Data'!AF12-'Livestock Census Data'!AF10)/7</f>
        <v>23017.714285714286</v>
      </c>
      <c r="AG10" s="26">
        <f>('Livestock Census Data'!AG12-'Livestock Census Data'!AG10)/7</f>
        <v>23361.142857142859</v>
      </c>
      <c r="AH10" s="26">
        <f>('Livestock Census Data'!AH12-'Livestock Census Data'!AH10)/7</f>
        <v>784282.42857142852</v>
      </c>
    </row>
    <row r="11" spans="1:34" ht="15.75" customHeight="1" x14ac:dyDescent="0.3">
      <c r="A11" s="12"/>
      <c r="B11" s="12"/>
      <c r="C11" s="12"/>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row>
    <row r="12" spans="1:34" ht="15.75" customHeight="1" x14ac:dyDescent="0.3">
      <c r="A12" s="12"/>
      <c r="B12" s="12"/>
      <c r="C12" s="12"/>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row>
    <row r="13" spans="1:34" ht="15.75" customHeight="1" x14ac:dyDescent="0.3">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row>
    <row r="14" spans="1:34" ht="15.75" customHeight="1" x14ac:dyDescent="0.3">
      <c r="A14" s="12"/>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row>
    <row r="15" spans="1:34" ht="15.75" customHeight="1" x14ac:dyDescent="0.3">
      <c r="A15" s="12"/>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row>
    <row r="16" spans="1:34" ht="15.75" customHeight="1" x14ac:dyDescent="0.3">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row>
    <row r="17" spans="1:34" ht="15.75" customHeight="1" x14ac:dyDescent="0.3">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row>
    <row r="18" spans="1:34" ht="15.75" customHeight="1" x14ac:dyDescent="0.3">
      <c r="A18" s="12"/>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row>
    <row r="19" spans="1:34" ht="15.75" customHeight="1" x14ac:dyDescent="0.3">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row>
    <row r="20" spans="1:34" ht="15.75" customHeight="1" x14ac:dyDescent="0.3">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row>
    <row r="21" spans="1:34" ht="15.75" customHeight="1" x14ac:dyDescent="0.3">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row>
    <row r="22" spans="1:34" ht="15.75" customHeight="1" x14ac:dyDescent="0.3">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row>
    <row r="23" spans="1:34" ht="15.75" customHeight="1" x14ac:dyDescent="0.3">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row>
    <row r="24" spans="1:34" ht="15.75" customHeight="1" x14ac:dyDescent="0.3">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row>
    <row r="25" spans="1:34" ht="15.75" customHeight="1" x14ac:dyDescent="0.3">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row>
    <row r="26" spans="1:34" ht="15.75" customHeight="1" x14ac:dyDescent="0.3">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row>
    <row r="27" spans="1:34" ht="15.75" customHeight="1" x14ac:dyDescent="0.3">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row>
    <row r="28" spans="1:34" ht="15.75" customHeight="1" x14ac:dyDescent="0.3">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row>
    <row r="29" spans="1:34" ht="15.75" customHeight="1" x14ac:dyDescent="0.3">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row>
    <row r="30" spans="1:34" ht="15.75" customHeight="1" x14ac:dyDescent="0.3">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row>
    <row r="31" spans="1:34" ht="15.75" customHeight="1" x14ac:dyDescent="0.3">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row>
    <row r="32" spans="1:34" ht="15.75" customHeight="1" x14ac:dyDescent="0.3">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row>
    <row r="33" spans="1:34" ht="15.75" customHeight="1" x14ac:dyDescent="0.3">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row>
    <row r="34" spans="1:34" ht="15.75" customHeight="1" x14ac:dyDescent="0.3">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row>
    <row r="35" spans="1:34" ht="15.75" customHeight="1" x14ac:dyDescent="0.3">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row>
    <row r="36" spans="1:34" ht="15.75" customHeight="1" x14ac:dyDescent="0.3">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row>
    <row r="37" spans="1:34" ht="15.75" customHeight="1" x14ac:dyDescent="0.3">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row>
    <row r="38" spans="1:34" ht="15.75" customHeight="1" x14ac:dyDescent="0.3">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row>
    <row r="39" spans="1:34" ht="15.75" customHeight="1" x14ac:dyDescent="0.3">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row>
    <row r="40" spans="1:34" ht="15.75" customHeight="1" x14ac:dyDescent="0.3">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row>
    <row r="41" spans="1:34" ht="15.75" customHeight="1" x14ac:dyDescent="0.3">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row>
    <row r="42" spans="1:34" ht="15.75" customHeight="1" x14ac:dyDescent="0.3">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row>
    <row r="43" spans="1:34" ht="15.75" customHeight="1" x14ac:dyDescent="0.3">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row>
    <row r="44" spans="1:34" ht="15.75" customHeight="1" x14ac:dyDescent="0.3">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row>
    <row r="45" spans="1:34" ht="15.75" customHeight="1" x14ac:dyDescent="0.3">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row>
    <row r="46" spans="1:34" ht="15.75" customHeight="1" x14ac:dyDescent="0.3">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row>
    <row r="47" spans="1:34" ht="15.75" customHeight="1" x14ac:dyDescent="0.3">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row>
    <row r="48" spans="1:34" ht="15.75" customHeight="1" x14ac:dyDescent="0.3">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row>
    <row r="49" spans="1:34" ht="15.75" customHeight="1" x14ac:dyDescent="0.3">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row>
    <row r="50" spans="1:34" ht="15.75" customHeight="1" x14ac:dyDescent="0.3">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row>
    <row r="51" spans="1:34" ht="15.75" customHeight="1" x14ac:dyDescent="0.3">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row>
    <row r="52" spans="1:34" ht="15.75" customHeight="1" x14ac:dyDescent="0.3">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row>
    <row r="53" spans="1:34" ht="15.75" customHeight="1" x14ac:dyDescent="0.3">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row>
    <row r="54" spans="1:34" ht="15.75" customHeight="1" x14ac:dyDescent="0.3">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row>
    <row r="55" spans="1:34" ht="15.75" customHeight="1" x14ac:dyDescent="0.3">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row>
    <row r="56" spans="1:34" ht="15.75" customHeight="1" x14ac:dyDescent="0.3">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row>
    <row r="57" spans="1:34" ht="15.75" customHeight="1" x14ac:dyDescent="0.3">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row>
    <row r="58" spans="1:34" ht="15.75" customHeight="1" x14ac:dyDescent="0.3">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row>
    <row r="59" spans="1:34" ht="15.75" customHeight="1" x14ac:dyDescent="0.3">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row>
    <row r="60" spans="1:34" ht="15.75" customHeight="1" x14ac:dyDescent="0.3">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row>
    <row r="61" spans="1:34" ht="15.75" customHeight="1" x14ac:dyDescent="0.3">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row>
    <row r="62" spans="1:34" ht="15.75" customHeight="1" x14ac:dyDescent="0.3">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row>
    <row r="63" spans="1:34" ht="15.75" customHeight="1" x14ac:dyDescent="0.3">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row>
    <row r="64" spans="1:34" ht="15.75" customHeight="1" x14ac:dyDescent="0.3">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row>
    <row r="65" spans="1:34" ht="15.75" customHeight="1" x14ac:dyDescent="0.3">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row>
    <row r="66" spans="1:34" ht="15.75" customHeight="1" x14ac:dyDescent="0.3">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row>
    <row r="67" spans="1:34" ht="15.75" customHeight="1" x14ac:dyDescent="0.3">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row>
    <row r="68" spans="1:34" ht="15.75" customHeight="1" x14ac:dyDescent="0.3">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row>
    <row r="69" spans="1:34" ht="15.75" customHeight="1" x14ac:dyDescent="0.3">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row>
    <row r="70" spans="1:34" ht="15.75" customHeight="1" x14ac:dyDescent="0.3">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row>
    <row r="71" spans="1:34" ht="15.75" customHeight="1" x14ac:dyDescent="0.3">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row>
    <row r="72" spans="1:34" ht="15.75" customHeight="1" x14ac:dyDescent="0.3">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row>
    <row r="73" spans="1:34" ht="15.75" customHeight="1" x14ac:dyDescent="0.3">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row>
    <row r="74" spans="1:34" ht="15.75" customHeight="1" x14ac:dyDescent="0.3">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row>
    <row r="75" spans="1:34" ht="15.75" customHeight="1" x14ac:dyDescent="0.3">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row>
    <row r="76" spans="1:34" ht="15.75" customHeight="1" x14ac:dyDescent="0.3">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row>
    <row r="77" spans="1:34" ht="15.75" customHeight="1" x14ac:dyDescent="0.3">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row>
    <row r="78" spans="1:34" ht="15.75" customHeight="1" x14ac:dyDescent="0.3">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row>
    <row r="79" spans="1:34" ht="15.75" customHeight="1" x14ac:dyDescent="0.3">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row>
    <row r="80" spans="1:34" ht="15.75" customHeight="1" x14ac:dyDescent="0.3">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row>
    <row r="81" spans="1:34" ht="15.75" customHeight="1" x14ac:dyDescent="0.3">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row>
    <row r="82" spans="1:34" ht="15.75" customHeight="1" x14ac:dyDescent="0.3">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row>
    <row r="83" spans="1:34" ht="15.75" customHeight="1" x14ac:dyDescent="0.3">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row>
    <row r="84" spans="1:34" ht="15.75" customHeight="1" x14ac:dyDescent="0.3">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row>
    <row r="85" spans="1:34" ht="15.75" customHeight="1" x14ac:dyDescent="0.3">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row>
    <row r="86" spans="1:34" ht="15.75" customHeight="1" x14ac:dyDescent="0.3">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row>
    <row r="87" spans="1:34" ht="15.75" customHeight="1" x14ac:dyDescent="0.3">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row>
    <row r="88" spans="1:34" ht="15.75" customHeight="1" x14ac:dyDescent="0.3">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row>
    <row r="89" spans="1:34" ht="15.75" customHeight="1" x14ac:dyDescent="0.3">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row>
    <row r="90" spans="1:34" ht="15.75" customHeight="1" x14ac:dyDescent="0.3">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row>
    <row r="91" spans="1:34" ht="15.75" customHeight="1" x14ac:dyDescent="0.3">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row>
    <row r="92" spans="1:34" ht="15.75" customHeight="1" x14ac:dyDescent="0.3">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row>
    <row r="93" spans="1:34" ht="15.75" customHeight="1" x14ac:dyDescent="0.3">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row>
    <row r="94" spans="1:34" ht="15.75" customHeight="1" x14ac:dyDescent="0.3">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row>
    <row r="95" spans="1:34" ht="15.75" customHeight="1" x14ac:dyDescent="0.3">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row>
    <row r="96" spans="1:34" ht="15.75" customHeight="1" x14ac:dyDescent="0.3">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row>
    <row r="97" spans="1:34" ht="15.75" customHeight="1" x14ac:dyDescent="0.3">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row>
    <row r="98" spans="1:34" ht="15.75" customHeight="1" x14ac:dyDescent="0.3">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row>
    <row r="99" spans="1:34" ht="15.75" customHeight="1" x14ac:dyDescent="0.3">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row>
    <row r="100" spans="1:34" ht="15.75" customHeight="1" x14ac:dyDescent="0.3">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row>
    <row r="101" spans="1:34" ht="15.75" customHeight="1" x14ac:dyDescent="0.3">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row>
    <row r="102" spans="1:34" ht="15.75" customHeight="1" x14ac:dyDescent="0.3">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row>
    <row r="103" spans="1:34" ht="15.75" customHeight="1" x14ac:dyDescent="0.3">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row>
    <row r="104" spans="1:34" ht="15.75" customHeight="1" x14ac:dyDescent="0.3">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row>
    <row r="105" spans="1:34" ht="15.75" customHeight="1" x14ac:dyDescent="0.3">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row>
    <row r="106" spans="1:34" ht="15.75" customHeight="1" x14ac:dyDescent="0.3">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row>
    <row r="107" spans="1:34" ht="15.75" customHeight="1" x14ac:dyDescent="0.3">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row>
    <row r="108" spans="1:34" ht="15.75" customHeight="1" x14ac:dyDescent="0.3">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row>
    <row r="109" spans="1:34" ht="15.75" customHeight="1" x14ac:dyDescent="0.3">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row>
    <row r="110" spans="1:34" ht="15.75" customHeight="1" x14ac:dyDescent="0.3">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row>
    <row r="111" spans="1:34" ht="15.75" customHeight="1" x14ac:dyDescent="0.3">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row>
    <row r="112" spans="1:34" ht="15.75" customHeight="1" x14ac:dyDescent="0.3">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row>
    <row r="113" spans="1:34" ht="15.75" customHeight="1" x14ac:dyDescent="0.3">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row>
    <row r="114" spans="1:34" ht="15.75" customHeight="1" x14ac:dyDescent="0.3">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row>
    <row r="115" spans="1:34" ht="15.75" customHeight="1" x14ac:dyDescent="0.3">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row>
    <row r="116" spans="1:34" ht="15.75" customHeight="1" x14ac:dyDescent="0.3">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row>
    <row r="117" spans="1:34" ht="15.75" customHeight="1" x14ac:dyDescent="0.3">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row>
    <row r="118" spans="1:34" ht="15.75" customHeight="1" x14ac:dyDescent="0.3">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row>
    <row r="119" spans="1:34" ht="15.75" customHeight="1" x14ac:dyDescent="0.3">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row>
    <row r="120" spans="1:34" ht="15.75" customHeight="1" x14ac:dyDescent="0.3">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row>
    <row r="121" spans="1:34" ht="15.75" customHeight="1" x14ac:dyDescent="0.3">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row>
    <row r="122" spans="1:34" ht="15.75" customHeight="1" x14ac:dyDescent="0.3">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row>
    <row r="123" spans="1:34" ht="15.75" customHeight="1" x14ac:dyDescent="0.3">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row>
    <row r="124" spans="1:34" ht="15.75" customHeight="1" x14ac:dyDescent="0.3">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row>
    <row r="125" spans="1:34" ht="15.75" customHeight="1" x14ac:dyDescent="0.3">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row>
    <row r="126" spans="1:34" ht="15.75" customHeight="1" x14ac:dyDescent="0.3">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row>
    <row r="127" spans="1:34" ht="15.75" customHeight="1" x14ac:dyDescent="0.3">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row>
    <row r="128" spans="1:34" ht="15.75" customHeight="1" x14ac:dyDescent="0.3">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row>
    <row r="129" spans="1:34" ht="15.75" customHeight="1" x14ac:dyDescent="0.3">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row>
    <row r="130" spans="1:34" ht="15.75" customHeight="1" x14ac:dyDescent="0.3">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row>
    <row r="131" spans="1:34" ht="15.75" customHeight="1" x14ac:dyDescent="0.3">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row>
    <row r="132" spans="1:34" ht="15.75" customHeight="1" x14ac:dyDescent="0.3">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row>
    <row r="133" spans="1:34" ht="15.75" customHeight="1" x14ac:dyDescent="0.3">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row>
    <row r="134" spans="1:34" ht="15.75" customHeight="1" x14ac:dyDescent="0.3">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row>
    <row r="135" spans="1:34" ht="15.75" customHeight="1" x14ac:dyDescent="0.3">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row>
    <row r="136" spans="1:34" ht="15.75" customHeight="1" x14ac:dyDescent="0.3">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row>
    <row r="137" spans="1:34" ht="15.75" customHeight="1" x14ac:dyDescent="0.3">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row>
    <row r="138" spans="1:34" ht="15.75" customHeight="1" x14ac:dyDescent="0.3">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row>
    <row r="139" spans="1:34" ht="15.75" customHeight="1" x14ac:dyDescent="0.3">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row>
    <row r="140" spans="1:34" ht="15.75" customHeight="1" x14ac:dyDescent="0.3">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row>
    <row r="141" spans="1:34" ht="15.75" customHeight="1" x14ac:dyDescent="0.3">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row>
    <row r="142" spans="1:34" ht="15.75" customHeight="1" x14ac:dyDescent="0.3">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row>
    <row r="143" spans="1:34" ht="15.75" customHeight="1" x14ac:dyDescent="0.3">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row>
    <row r="144" spans="1:34" ht="15.75" customHeight="1" x14ac:dyDescent="0.3">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row>
    <row r="145" spans="1:34" ht="15.75" customHeight="1" x14ac:dyDescent="0.3">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row>
    <row r="146" spans="1:34" ht="15.75" customHeight="1" x14ac:dyDescent="0.3">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row>
    <row r="147" spans="1:34" ht="15.75" customHeight="1" x14ac:dyDescent="0.3">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row>
    <row r="148" spans="1:34" ht="15.75" customHeight="1" x14ac:dyDescent="0.3">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row>
    <row r="149" spans="1:34" ht="15.75" customHeight="1" x14ac:dyDescent="0.3">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row>
    <row r="150" spans="1:34" ht="15.75" customHeight="1" x14ac:dyDescent="0.3">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row>
    <row r="151" spans="1:34" ht="15.75" customHeight="1" x14ac:dyDescent="0.3">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row>
    <row r="152" spans="1:34" ht="15.75" customHeight="1" x14ac:dyDescent="0.3">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row>
    <row r="153" spans="1:34" ht="15.75" customHeight="1" x14ac:dyDescent="0.3">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row>
    <row r="154" spans="1:34" ht="15.75" customHeight="1" x14ac:dyDescent="0.3">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row>
    <row r="155" spans="1:34" ht="15.75" customHeight="1" x14ac:dyDescent="0.3">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row>
    <row r="156" spans="1:34" ht="15.75" customHeight="1" x14ac:dyDescent="0.3">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row>
    <row r="157" spans="1:34" ht="15.75" customHeight="1" x14ac:dyDescent="0.3">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row>
    <row r="158" spans="1:34" ht="15.75" customHeight="1" x14ac:dyDescent="0.3">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row>
    <row r="159" spans="1:34" ht="15.75" customHeight="1" x14ac:dyDescent="0.3">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row>
    <row r="160" spans="1:34" ht="15.75" customHeight="1" x14ac:dyDescent="0.3">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row>
    <row r="161" spans="1:34" ht="15.75" customHeight="1" x14ac:dyDescent="0.3">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row>
    <row r="162" spans="1:34" ht="15.75" customHeight="1" x14ac:dyDescent="0.3">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row>
    <row r="163" spans="1:34" ht="15.75" customHeight="1" x14ac:dyDescent="0.3">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row>
    <row r="164" spans="1:34" ht="15.75" customHeight="1" x14ac:dyDescent="0.3">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row>
    <row r="165" spans="1:34" ht="15.75" customHeight="1" x14ac:dyDescent="0.3">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row>
    <row r="166" spans="1:34" ht="15.75" customHeight="1" x14ac:dyDescent="0.3">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row>
    <row r="167" spans="1:34" ht="15.75" customHeight="1" x14ac:dyDescent="0.3">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row>
    <row r="168" spans="1:34" ht="15.75" customHeight="1" x14ac:dyDescent="0.3">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row>
    <row r="169" spans="1:34" ht="15.75" customHeight="1" x14ac:dyDescent="0.3">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row>
    <row r="170" spans="1:34" ht="15.75" customHeight="1" x14ac:dyDescent="0.3">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row>
    <row r="171" spans="1:34" ht="15.75" customHeight="1" x14ac:dyDescent="0.3">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row>
    <row r="172" spans="1:34" ht="15.75" customHeight="1" x14ac:dyDescent="0.3">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row>
    <row r="173" spans="1:34" ht="15.75" customHeight="1" x14ac:dyDescent="0.3">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row>
    <row r="174" spans="1:34" ht="15.75" customHeight="1" x14ac:dyDescent="0.3">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row>
    <row r="175" spans="1:34" ht="15.75" customHeight="1" x14ac:dyDescent="0.3">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row>
    <row r="176" spans="1:34" ht="15.75" customHeight="1" x14ac:dyDescent="0.3">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row>
    <row r="177" spans="1:34" ht="15.75" customHeight="1" x14ac:dyDescent="0.3">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row>
    <row r="178" spans="1:34" ht="15.75" customHeight="1" x14ac:dyDescent="0.3">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row>
    <row r="179" spans="1:34" ht="15.75" customHeight="1" x14ac:dyDescent="0.3">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row>
    <row r="180" spans="1:34" ht="15.75" customHeight="1" x14ac:dyDescent="0.3">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row>
    <row r="181" spans="1:34" ht="15.75" customHeight="1" x14ac:dyDescent="0.3">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row>
    <row r="182" spans="1:34" ht="15.75" customHeight="1" x14ac:dyDescent="0.3">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row>
    <row r="183" spans="1:34" ht="15.75" customHeight="1" x14ac:dyDescent="0.3">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row>
    <row r="184" spans="1:34" ht="15.75" customHeight="1" x14ac:dyDescent="0.3">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row>
    <row r="185" spans="1:34" ht="15.75" customHeight="1" x14ac:dyDescent="0.3">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row>
    <row r="186" spans="1:34" ht="15.75" customHeight="1" x14ac:dyDescent="0.3">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row>
    <row r="187" spans="1:34" ht="15.75" customHeight="1" x14ac:dyDescent="0.3">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row>
    <row r="188" spans="1:34" ht="15.75" customHeight="1" x14ac:dyDescent="0.3">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row>
    <row r="189" spans="1:34" ht="15.75" customHeight="1" x14ac:dyDescent="0.3">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row>
    <row r="190" spans="1:34" ht="15.75" customHeight="1" x14ac:dyDescent="0.3">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row>
    <row r="191" spans="1:34" ht="15.75" customHeight="1" x14ac:dyDescent="0.3">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row>
    <row r="192" spans="1:34" ht="15.75" customHeight="1" x14ac:dyDescent="0.3">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row>
    <row r="193" spans="1:34" ht="15.75" customHeight="1" x14ac:dyDescent="0.3">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row>
    <row r="194" spans="1:34" ht="15.75" customHeight="1" x14ac:dyDescent="0.3">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row>
    <row r="195" spans="1:34" ht="15.75" customHeight="1" x14ac:dyDescent="0.3">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row>
    <row r="196" spans="1:34" ht="15.75" customHeight="1" x14ac:dyDescent="0.3">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row>
    <row r="197" spans="1:34" ht="15.75" customHeight="1" x14ac:dyDescent="0.3">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row>
    <row r="198" spans="1:34" ht="15.75" customHeight="1" x14ac:dyDescent="0.3">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row>
    <row r="199" spans="1:34" ht="15.75" customHeight="1" x14ac:dyDescent="0.3">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row>
    <row r="200" spans="1:34" ht="15.75" customHeight="1" x14ac:dyDescent="0.3">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row>
    <row r="201" spans="1:34" ht="15.75" customHeight="1" x14ac:dyDescent="0.3">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row>
    <row r="202" spans="1:34" ht="15.75" customHeight="1" x14ac:dyDescent="0.3">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row>
    <row r="203" spans="1:34" ht="15.75" customHeight="1" x14ac:dyDescent="0.3">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row>
    <row r="204" spans="1:34" ht="15.75" customHeight="1" x14ac:dyDescent="0.3">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row>
    <row r="205" spans="1:34" ht="15.75" customHeight="1" x14ac:dyDescent="0.3">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row>
    <row r="206" spans="1:34" ht="15.75" customHeight="1" x14ac:dyDescent="0.3">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row>
    <row r="207" spans="1:34" ht="15.75" customHeight="1" x14ac:dyDescent="0.3">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row>
    <row r="208" spans="1:34" ht="15.75" customHeight="1" x14ac:dyDescent="0.3">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row>
    <row r="209" spans="1:34" ht="15.75" customHeight="1" x14ac:dyDescent="0.3">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row>
    <row r="210" spans="1:34" ht="15.75" customHeight="1" x14ac:dyDescent="0.3">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row>
    <row r="211" spans="1:34" ht="15.75" customHeight="1" x14ac:dyDescent="0.3">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row>
    <row r="212" spans="1:34" ht="15.75" customHeight="1" x14ac:dyDescent="0.3">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row>
    <row r="213" spans="1:34" ht="15.75" customHeight="1" x14ac:dyDescent="0.3">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row>
    <row r="214" spans="1:34" ht="15.75" customHeight="1" x14ac:dyDescent="0.3">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row>
    <row r="215" spans="1:34" ht="15.75" customHeight="1" x14ac:dyDescent="0.3">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row>
    <row r="216" spans="1:34" ht="15.75" customHeight="1" x14ac:dyDescent="0.3">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row>
    <row r="217" spans="1:34" ht="15.75" customHeight="1" x14ac:dyDescent="0.3">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row>
    <row r="218" spans="1:34" ht="15.75" customHeight="1" x14ac:dyDescent="0.3">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row>
    <row r="219" spans="1:34" ht="15.75" customHeight="1" x14ac:dyDescent="0.3">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row>
    <row r="220" spans="1:34" ht="15.75" customHeight="1" x14ac:dyDescent="0.3">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row>
    <row r="221" spans="1:34" ht="15.75" customHeight="1" x14ac:dyDescent="0.3"/>
    <row r="222" spans="1:34" ht="15.75" customHeight="1" x14ac:dyDescent="0.3"/>
    <row r="223" spans="1:34" ht="15.75" customHeight="1" x14ac:dyDescent="0.3"/>
    <row r="224" spans="1:3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28">
    <mergeCell ref="B1:C1"/>
    <mergeCell ref="B3:B5"/>
    <mergeCell ref="C3:C5"/>
    <mergeCell ref="D3:J3"/>
    <mergeCell ref="K3:Q3"/>
    <mergeCell ref="N4:O4"/>
    <mergeCell ref="Q4:Q5"/>
    <mergeCell ref="AH3:AH5"/>
    <mergeCell ref="D4:D5"/>
    <mergeCell ref="E4:F4"/>
    <mergeCell ref="G4:H4"/>
    <mergeCell ref="J4:J5"/>
    <mergeCell ref="K4:K5"/>
    <mergeCell ref="L4:M4"/>
    <mergeCell ref="Y3:Y5"/>
    <mergeCell ref="Z3:Z5"/>
    <mergeCell ref="AA3:AA5"/>
    <mergeCell ref="AB3:AB5"/>
    <mergeCell ref="AC3:AC5"/>
    <mergeCell ref="AD3:AD5"/>
    <mergeCell ref="R3:X3"/>
    <mergeCell ref="R4:R5"/>
    <mergeCell ref="S4:T4"/>
    <mergeCell ref="U4:V4"/>
    <mergeCell ref="X4:X5"/>
    <mergeCell ref="AE3:AE5"/>
    <mergeCell ref="AF3:AF5"/>
    <mergeCell ref="AG3:AG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43151-5655-46B2-947E-773113520056}">
  <sheetPr>
    <tabColor theme="4" tint="-0.499984740745262"/>
    <outlinePr summaryBelow="0" summaryRight="0"/>
  </sheetPr>
  <dimension ref="A1:AH1000"/>
  <sheetViews>
    <sheetView workbookViewId="0">
      <selection sqref="A1:XFD1048576"/>
    </sheetView>
  </sheetViews>
  <sheetFormatPr defaultColWidth="12.6328125" defaultRowHeight="15" customHeight="1" x14ac:dyDescent="0.35"/>
  <cols>
    <col min="1" max="6" width="12.6328125" style="36" customWidth="1"/>
    <col min="7" max="16384" width="12.6328125" style="36"/>
  </cols>
  <sheetData>
    <row r="1" spans="1:34" ht="15.75" customHeight="1" x14ac:dyDescent="0.35">
      <c r="A1" s="128"/>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row>
    <row r="2" spans="1:34" ht="15.75" customHeight="1" x14ac:dyDescent="0.35">
      <c r="A2" s="128"/>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row>
    <row r="3" spans="1:34" ht="15.75" customHeight="1" x14ac:dyDescent="0.35">
      <c r="A3" s="128"/>
      <c r="B3" s="121" t="s">
        <v>297</v>
      </c>
      <c r="C3" s="103"/>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row>
    <row r="4" spans="1:34" ht="15.75" customHeight="1" x14ac:dyDescent="0.35">
      <c r="A4" s="128"/>
      <c r="B4" s="370" t="s">
        <v>76</v>
      </c>
      <c r="C4" s="353" t="s">
        <v>290</v>
      </c>
      <c r="D4" s="355" t="s">
        <v>122</v>
      </c>
      <c r="E4" s="357"/>
      <c r="F4" s="357"/>
      <c r="G4" s="357"/>
      <c r="H4" s="357"/>
      <c r="I4" s="357"/>
      <c r="J4" s="356"/>
      <c r="K4" s="355" t="s">
        <v>123</v>
      </c>
      <c r="L4" s="357"/>
      <c r="M4" s="357"/>
      <c r="N4" s="357"/>
      <c r="O4" s="357"/>
      <c r="P4" s="357"/>
      <c r="Q4" s="356"/>
      <c r="R4" s="355" t="s">
        <v>124</v>
      </c>
      <c r="S4" s="357"/>
      <c r="T4" s="357"/>
      <c r="U4" s="357"/>
      <c r="V4" s="357"/>
      <c r="W4" s="357"/>
      <c r="X4" s="356"/>
      <c r="Y4" s="353" t="s">
        <v>125</v>
      </c>
      <c r="Z4" s="353" t="s">
        <v>59</v>
      </c>
      <c r="AA4" s="353" t="s">
        <v>126</v>
      </c>
      <c r="AB4" s="353" t="s">
        <v>58</v>
      </c>
      <c r="AC4" s="353" t="s">
        <v>127</v>
      </c>
      <c r="AD4" s="353" t="s">
        <v>291</v>
      </c>
      <c r="AE4" s="353" t="s">
        <v>292</v>
      </c>
      <c r="AF4" s="353" t="s">
        <v>128</v>
      </c>
      <c r="AG4" s="353" t="s">
        <v>129</v>
      </c>
      <c r="AH4" s="353" t="s">
        <v>283</v>
      </c>
    </row>
    <row r="5" spans="1:34" ht="15.75" customHeight="1" x14ac:dyDescent="0.35">
      <c r="A5" s="128"/>
      <c r="B5" s="354"/>
      <c r="C5" s="354"/>
      <c r="D5" s="350" t="s">
        <v>47</v>
      </c>
      <c r="E5" s="355" t="s">
        <v>284</v>
      </c>
      <c r="F5" s="356"/>
      <c r="G5" s="355" t="s">
        <v>130</v>
      </c>
      <c r="H5" s="356"/>
      <c r="I5" s="123"/>
      <c r="J5" s="350" t="s">
        <v>131</v>
      </c>
      <c r="K5" s="350" t="s">
        <v>47</v>
      </c>
      <c r="L5" s="355" t="s">
        <v>284</v>
      </c>
      <c r="M5" s="356"/>
      <c r="N5" s="355" t="s">
        <v>130</v>
      </c>
      <c r="O5" s="356"/>
      <c r="P5" s="123"/>
      <c r="Q5" s="350" t="s">
        <v>132</v>
      </c>
      <c r="R5" s="350" t="s">
        <v>47</v>
      </c>
      <c r="S5" s="355" t="s">
        <v>284</v>
      </c>
      <c r="T5" s="356"/>
      <c r="U5" s="355" t="s">
        <v>130</v>
      </c>
      <c r="V5" s="356"/>
      <c r="W5" s="123"/>
      <c r="X5" s="350" t="s">
        <v>133</v>
      </c>
      <c r="Y5" s="354"/>
      <c r="Z5" s="354"/>
      <c r="AA5" s="354"/>
      <c r="AB5" s="354"/>
      <c r="AC5" s="354"/>
      <c r="AD5" s="354"/>
      <c r="AE5" s="354"/>
      <c r="AF5" s="354"/>
      <c r="AG5" s="354"/>
      <c r="AH5" s="354"/>
    </row>
    <row r="6" spans="1:34" ht="15.75" customHeight="1" x14ac:dyDescent="0.35">
      <c r="A6" s="128"/>
      <c r="B6" s="117"/>
      <c r="C6" s="124"/>
      <c r="D6" s="351"/>
      <c r="E6" s="105" t="s">
        <v>285</v>
      </c>
      <c r="F6" s="105" t="s">
        <v>135</v>
      </c>
      <c r="G6" s="105" t="s">
        <v>286</v>
      </c>
      <c r="H6" s="105" t="s">
        <v>287</v>
      </c>
      <c r="I6" s="125" t="s">
        <v>293</v>
      </c>
      <c r="J6" s="351"/>
      <c r="K6" s="351"/>
      <c r="L6" s="105" t="s">
        <v>285</v>
      </c>
      <c r="M6" s="105" t="s">
        <v>135</v>
      </c>
      <c r="N6" s="105" t="s">
        <v>286</v>
      </c>
      <c r="O6" s="105" t="s">
        <v>287</v>
      </c>
      <c r="P6" s="125" t="s">
        <v>293</v>
      </c>
      <c r="Q6" s="351"/>
      <c r="R6" s="351"/>
      <c r="S6" s="105" t="s">
        <v>285</v>
      </c>
      <c r="T6" s="105" t="s">
        <v>135</v>
      </c>
      <c r="U6" s="105" t="s">
        <v>286</v>
      </c>
      <c r="V6" s="105" t="s">
        <v>287</v>
      </c>
      <c r="W6" s="125" t="s">
        <v>293</v>
      </c>
      <c r="X6" s="351"/>
      <c r="Y6" s="351"/>
      <c r="Z6" s="351"/>
      <c r="AA6" s="351"/>
      <c r="AB6" s="351"/>
      <c r="AC6" s="351"/>
      <c r="AD6" s="351"/>
      <c r="AE6" s="351"/>
      <c r="AF6" s="351"/>
      <c r="AG6" s="351"/>
      <c r="AH6" s="351"/>
    </row>
    <row r="7" spans="1:34" ht="15.75" customHeight="1" x14ac:dyDescent="0.35">
      <c r="A7" s="128"/>
      <c r="B7" s="108">
        <v>2005</v>
      </c>
      <c r="C7" s="108" t="s">
        <v>17</v>
      </c>
      <c r="D7" s="129">
        <v>591963.5</v>
      </c>
      <c r="E7" s="129">
        <v>361499</v>
      </c>
      <c r="F7" s="129">
        <v>457340</v>
      </c>
      <c r="G7" s="129">
        <v>14720.5</v>
      </c>
      <c r="H7" s="129">
        <v>252599.5</v>
      </c>
      <c r="I7" s="129">
        <v>267320</v>
      </c>
      <c r="J7" s="129">
        <v>1678122.5</v>
      </c>
      <c r="K7" s="129">
        <v>70344</v>
      </c>
      <c r="L7" s="129">
        <v>61416.5</v>
      </c>
      <c r="M7" s="129">
        <v>69124.5</v>
      </c>
      <c r="N7" s="129">
        <v>10068</v>
      </c>
      <c r="O7" s="129">
        <v>42483</v>
      </c>
      <c r="P7" s="129">
        <v>52551</v>
      </c>
      <c r="Q7" s="129">
        <v>253436</v>
      </c>
      <c r="R7" s="129">
        <v>11610</v>
      </c>
      <c r="S7" s="129">
        <v>13759</v>
      </c>
      <c r="T7" s="129">
        <v>20427.5</v>
      </c>
      <c r="U7" s="129">
        <v>8228</v>
      </c>
      <c r="V7" s="129">
        <v>7548</v>
      </c>
      <c r="W7" s="129">
        <v>15776</v>
      </c>
      <c r="X7" s="129">
        <v>61572.5</v>
      </c>
      <c r="Y7" s="129">
        <v>1993131</v>
      </c>
      <c r="Z7" s="129">
        <v>2482.5</v>
      </c>
      <c r="AA7" s="129">
        <v>1471063.5</v>
      </c>
      <c r="AB7" s="129">
        <v>67508.5</v>
      </c>
      <c r="AC7" s="129">
        <v>25.5</v>
      </c>
      <c r="AD7" s="129">
        <v>15</v>
      </c>
      <c r="AE7" s="129">
        <v>0</v>
      </c>
      <c r="AF7" s="129">
        <v>1541095</v>
      </c>
      <c r="AG7" s="129">
        <v>3534226</v>
      </c>
      <c r="AH7" s="129">
        <v>6115843</v>
      </c>
    </row>
    <row r="8" spans="1:34" ht="15.75" customHeight="1" x14ac:dyDescent="0.35">
      <c r="A8" s="128"/>
      <c r="B8" s="108">
        <v>2012</v>
      </c>
      <c r="C8" s="108" t="s">
        <v>17</v>
      </c>
      <c r="D8" s="106">
        <f>'Livestock Census Data'!D10</f>
        <v>473421</v>
      </c>
      <c r="E8" s="106">
        <f>'Livestock Census Data'!E10</f>
        <v>391868</v>
      </c>
      <c r="F8" s="106">
        <f>'Livestock Census Data'!F10</f>
        <v>218254</v>
      </c>
      <c r="G8" s="106">
        <f>'Livestock Census Data'!G10</f>
        <v>11187</v>
      </c>
      <c r="H8" s="106">
        <f>'Livestock Census Data'!H10</f>
        <v>156852</v>
      </c>
      <c r="I8" s="106">
        <f>'Livestock Census Data'!I10</f>
        <v>168039</v>
      </c>
      <c r="J8" s="106">
        <f>'Livestock Census Data'!J10</f>
        <v>1251582</v>
      </c>
      <c r="K8" s="106">
        <f>'Livestock Census Data'!K10</f>
        <v>21022</v>
      </c>
      <c r="L8" s="106">
        <f>'Livestock Census Data'!L10</f>
        <v>21531</v>
      </c>
      <c r="M8" s="106">
        <f>'Livestock Census Data'!M10</f>
        <v>16110</v>
      </c>
      <c r="N8" s="106">
        <f>'Livestock Census Data'!N10</f>
        <v>3685</v>
      </c>
      <c r="O8" s="106">
        <f>'Livestock Census Data'!O10</f>
        <v>14697</v>
      </c>
      <c r="P8" s="106">
        <f>'Livestock Census Data'!P10</f>
        <v>18382</v>
      </c>
      <c r="Q8" s="106">
        <f>'Livestock Census Data'!Q10</f>
        <v>77045</v>
      </c>
      <c r="R8" s="106">
        <f>'Livestock Census Data'!R10</f>
        <v>6823</v>
      </c>
      <c r="S8" s="106">
        <f>'Livestock Census Data'!S10</f>
        <v>64204</v>
      </c>
      <c r="T8" s="106">
        <f>'Livestock Census Data'!T10</f>
        <v>12597</v>
      </c>
      <c r="U8" s="106">
        <f>'Livestock Census Data'!U10</f>
        <v>15235</v>
      </c>
      <c r="V8" s="106">
        <f>'Livestock Census Data'!V10</f>
        <v>3410</v>
      </c>
      <c r="W8" s="106">
        <f>'Livestock Census Data'!W10</f>
        <v>18645</v>
      </c>
      <c r="X8" s="106">
        <f>'Livestock Census Data'!X10</f>
        <v>102269</v>
      </c>
      <c r="Y8" s="106">
        <f>'Livestock Census Data'!Y10</f>
        <v>1430896</v>
      </c>
      <c r="Z8" s="106">
        <f>'Livestock Census Data'!Z10</f>
        <v>1446</v>
      </c>
      <c r="AA8" s="106">
        <f>'Livestock Census Data'!AA10</f>
        <v>1246077</v>
      </c>
      <c r="AB8" s="106">
        <f>'Livestock Census Data'!AB10</f>
        <v>55782</v>
      </c>
      <c r="AC8" s="106">
        <f>'Livestock Census Data'!AC10</f>
        <v>218</v>
      </c>
      <c r="AD8" s="106">
        <f>'Livestock Census Data'!AD10</f>
        <v>504</v>
      </c>
      <c r="AE8" s="106">
        <f>'Livestock Census Data'!AE10</f>
        <v>6</v>
      </c>
      <c r="AF8" s="106">
        <f>'Livestock Census Data'!AF10</f>
        <v>1304033</v>
      </c>
      <c r="AG8" s="106">
        <f>'Livestock Census Data'!AG10</f>
        <v>2734929</v>
      </c>
      <c r="AH8" s="106">
        <f>'Livestock Census Data'!AH10</f>
        <v>24281928</v>
      </c>
    </row>
    <row r="9" spans="1:34" ht="15.75" customHeight="1" x14ac:dyDescent="0.35">
      <c r="A9" s="128"/>
      <c r="B9" s="117">
        <v>2019</v>
      </c>
      <c r="C9" s="117" t="s">
        <v>17</v>
      </c>
      <c r="D9" s="118">
        <v>537642</v>
      </c>
      <c r="E9" s="118">
        <v>387595</v>
      </c>
      <c r="F9" s="118">
        <v>208610</v>
      </c>
      <c r="G9" s="118">
        <v>8662</v>
      </c>
      <c r="H9" s="118">
        <v>116795</v>
      </c>
      <c r="I9" s="118">
        <f>G9+H9</f>
        <v>125457</v>
      </c>
      <c r="J9" s="118">
        <f>D9+E9+F9+I9</f>
        <v>1259304</v>
      </c>
      <c r="K9" s="118">
        <v>17704</v>
      </c>
      <c r="L9" s="118">
        <v>24786</v>
      </c>
      <c r="M9" s="118">
        <v>16254</v>
      </c>
      <c r="N9" s="118">
        <v>2940</v>
      </c>
      <c r="O9" s="118">
        <v>10808</v>
      </c>
      <c r="P9" s="118">
        <f>N9+O9</f>
        <v>13748</v>
      </c>
      <c r="Q9" s="118">
        <f>K9+L9+M9+P9</f>
        <v>72492</v>
      </c>
      <c r="R9" s="118">
        <v>5234</v>
      </c>
      <c r="S9" s="118">
        <v>81864</v>
      </c>
      <c r="T9" s="118">
        <v>5664</v>
      </c>
      <c r="U9" s="118">
        <v>6434</v>
      </c>
      <c r="V9" s="118">
        <v>2308</v>
      </c>
      <c r="W9" s="118">
        <f>U9+V9</f>
        <v>8742</v>
      </c>
      <c r="X9" s="118">
        <f>R9+S9+T9+W9</f>
        <v>101504</v>
      </c>
      <c r="Y9" s="118">
        <f>J9+Q9+X9</f>
        <v>1433300</v>
      </c>
      <c r="Z9" s="118">
        <v>1482</v>
      </c>
      <c r="AA9" s="118">
        <v>1359161</v>
      </c>
      <c r="AB9" s="118">
        <v>103863</v>
      </c>
      <c r="AC9" s="118">
        <v>560</v>
      </c>
      <c r="AD9" s="118">
        <v>65</v>
      </c>
      <c r="AE9" s="118">
        <v>26</v>
      </c>
      <c r="AF9" s="118">
        <f>Z9+AA9+AB9+AC9+AD9+AE9</f>
        <v>1465157</v>
      </c>
      <c r="AG9" s="118">
        <f>Y9+AF9</f>
        <v>2898457</v>
      </c>
      <c r="AH9" s="119">
        <v>29771905</v>
      </c>
    </row>
    <row r="10" spans="1:34" ht="15.75" customHeight="1" x14ac:dyDescent="0.35">
      <c r="A10" s="128"/>
      <c r="B10" s="128"/>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row>
    <row r="11" spans="1:34" ht="15.75" customHeight="1" x14ac:dyDescent="0.35">
      <c r="A11" s="128"/>
      <c r="B11" s="128"/>
      <c r="C11" s="128"/>
      <c r="D11" s="130"/>
      <c r="E11" s="130"/>
      <c r="F11" s="130"/>
      <c r="G11" s="130"/>
      <c r="H11" s="130"/>
      <c r="I11" s="130"/>
      <c r="J11" s="130"/>
      <c r="K11" s="130"/>
      <c r="L11" s="130"/>
      <c r="M11" s="130"/>
      <c r="N11" s="130"/>
      <c r="O11" s="130"/>
      <c r="P11" s="130"/>
      <c r="Q11" s="130"/>
      <c r="R11" s="130"/>
      <c r="S11" s="130"/>
      <c r="T11" s="130"/>
      <c r="U11" s="130"/>
      <c r="V11" s="130"/>
      <c r="W11" s="130"/>
      <c r="X11" s="130"/>
      <c r="Y11" s="130"/>
      <c r="Z11" s="130"/>
      <c r="AA11" s="130"/>
      <c r="AB11" s="130"/>
      <c r="AC11" s="130"/>
      <c r="AD11" s="130"/>
      <c r="AE11" s="130"/>
      <c r="AF11" s="130"/>
      <c r="AG11" s="130"/>
      <c r="AH11" s="130"/>
    </row>
    <row r="12" spans="1:34" ht="15.75" customHeight="1" x14ac:dyDescent="0.35">
      <c r="A12" s="128"/>
      <c r="B12" s="128"/>
      <c r="C12" s="128"/>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row>
    <row r="13" spans="1:34" ht="18.75" customHeight="1" x14ac:dyDescent="0.35">
      <c r="A13" s="128"/>
      <c r="B13" s="371" t="s">
        <v>298</v>
      </c>
      <c r="C13" s="346"/>
      <c r="D13" s="346"/>
      <c r="E13" s="346"/>
      <c r="F13" s="130"/>
      <c r="G13" s="130"/>
      <c r="H13" s="130"/>
      <c r="I13" s="130"/>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row>
    <row r="14" spans="1:34" ht="15.75" customHeight="1" x14ac:dyDescent="0.35">
      <c r="A14" s="128"/>
      <c r="B14" s="128"/>
      <c r="C14" s="128"/>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row>
    <row r="15" spans="1:34" ht="15.75" customHeight="1" x14ac:dyDescent="0.35">
      <c r="A15" s="128"/>
      <c r="B15" s="372"/>
      <c r="C15" s="373"/>
      <c r="D15" s="369" t="s">
        <v>122</v>
      </c>
      <c r="E15" s="357"/>
      <c r="F15" s="357"/>
      <c r="G15" s="357"/>
      <c r="H15" s="357"/>
      <c r="I15" s="357"/>
      <c r="J15" s="356"/>
      <c r="K15" s="355" t="s">
        <v>123</v>
      </c>
      <c r="L15" s="357"/>
      <c r="M15" s="357"/>
      <c r="N15" s="357"/>
      <c r="O15" s="357"/>
      <c r="P15" s="357"/>
      <c r="Q15" s="356"/>
      <c r="R15" s="355" t="s">
        <v>124</v>
      </c>
      <c r="S15" s="357"/>
      <c r="T15" s="357"/>
      <c r="U15" s="357"/>
      <c r="V15" s="357"/>
      <c r="W15" s="357"/>
      <c r="X15" s="356"/>
      <c r="Y15" s="353" t="s">
        <v>125</v>
      </c>
      <c r="Z15" s="353" t="s">
        <v>59</v>
      </c>
      <c r="AA15" s="353" t="s">
        <v>126</v>
      </c>
      <c r="AB15" s="353" t="s">
        <v>58</v>
      </c>
      <c r="AC15" s="353" t="s">
        <v>127</v>
      </c>
      <c r="AD15" s="353" t="s">
        <v>291</v>
      </c>
      <c r="AE15" s="353" t="s">
        <v>292</v>
      </c>
      <c r="AF15" s="353" t="s">
        <v>128</v>
      </c>
      <c r="AG15" s="353" t="s">
        <v>129</v>
      </c>
      <c r="AH15" s="353" t="s">
        <v>283</v>
      </c>
    </row>
    <row r="16" spans="1:34" ht="15.75" customHeight="1" x14ac:dyDescent="0.35">
      <c r="A16" s="128"/>
      <c r="B16" s="374"/>
      <c r="C16" s="375"/>
      <c r="D16" s="353" t="s">
        <v>47</v>
      </c>
      <c r="E16" s="369" t="s">
        <v>284</v>
      </c>
      <c r="F16" s="356"/>
      <c r="G16" s="369" t="s">
        <v>130</v>
      </c>
      <c r="H16" s="356"/>
      <c r="I16" s="126"/>
      <c r="J16" s="353" t="s">
        <v>131</v>
      </c>
      <c r="K16" s="350" t="s">
        <v>47</v>
      </c>
      <c r="L16" s="355" t="s">
        <v>284</v>
      </c>
      <c r="M16" s="356"/>
      <c r="N16" s="355" t="s">
        <v>130</v>
      </c>
      <c r="O16" s="356"/>
      <c r="P16" s="123"/>
      <c r="Q16" s="350" t="s">
        <v>132</v>
      </c>
      <c r="R16" s="350" t="s">
        <v>47</v>
      </c>
      <c r="S16" s="355" t="s">
        <v>284</v>
      </c>
      <c r="T16" s="356"/>
      <c r="U16" s="355" t="s">
        <v>130</v>
      </c>
      <c r="V16" s="356"/>
      <c r="W16" s="123"/>
      <c r="X16" s="350" t="s">
        <v>133</v>
      </c>
      <c r="Y16" s="354"/>
      <c r="Z16" s="354"/>
      <c r="AA16" s="354"/>
      <c r="AB16" s="354"/>
      <c r="AC16" s="354"/>
      <c r="AD16" s="354"/>
      <c r="AE16" s="354"/>
      <c r="AF16" s="354"/>
      <c r="AG16" s="354"/>
      <c r="AH16" s="354"/>
    </row>
    <row r="17" spans="1:34" ht="15.75" customHeight="1" x14ac:dyDescent="0.35">
      <c r="A17" s="128"/>
      <c r="B17" s="376"/>
      <c r="C17" s="377"/>
      <c r="D17" s="351"/>
      <c r="E17" s="127" t="s">
        <v>285</v>
      </c>
      <c r="F17" s="127" t="s">
        <v>135</v>
      </c>
      <c r="G17" s="127" t="s">
        <v>286</v>
      </c>
      <c r="H17" s="127" t="s">
        <v>287</v>
      </c>
      <c r="I17" s="127" t="s">
        <v>293</v>
      </c>
      <c r="J17" s="351"/>
      <c r="K17" s="351"/>
      <c r="L17" s="105" t="s">
        <v>285</v>
      </c>
      <c r="M17" s="105" t="s">
        <v>135</v>
      </c>
      <c r="N17" s="105" t="s">
        <v>286</v>
      </c>
      <c r="O17" s="105" t="s">
        <v>287</v>
      </c>
      <c r="P17" s="125" t="s">
        <v>293</v>
      </c>
      <c r="Q17" s="351"/>
      <c r="R17" s="351"/>
      <c r="S17" s="105" t="s">
        <v>285</v>
      </c>
      <c r="T17" s="105" t="s">
        <v>135</v>
      </c>
      <c r="U17" s="105" t="s">
        <v>286</v>
      </c>
      <c r="V17" s="105" t="s">
        <v>287</v>
      </c>
      <c r="W17" s="125" t="s">
        <v>293</v>
      </c>
      <c r="X17" s="351"/>
      <c r="Y17" s="351"/>
      <c r="Z17" s="351"/>
      <c r="AA17" s="351"/>
      <c r="AB17" s="351"/>
      <c r="AC17" s="351"/>
      <c r="AD17" s="351"/>
      <c r="AE17" s="351"/>
      <c r="AF17" s="351"/>
      <c r="AG17" s="351"/>
      <c r="AH17" s="351"/>
    </row>
    <row r="18" spans="1:34" ht="24" customHeight="1" x14ac:dyDescent="0.35">
      <c r="A18" s="128"/>
      <c r="B18" s="131" t="s">
        <v>263</v>
      </c>
      <c r="C18" s="132" t="s">
        <v>296</v>
      </c>
      <c r="D18" s="133">
        <f t="shared" ref="D18:AH18" si="0">(((D9/D8)^(1/7))-1)</f>
        <v>1.8338676313062852E-2</v>
      </c>
      <c r="E18" s="133">
        <f t="shared" si="0"/>
        <v>-1.5650694782874952E-3</v>
      </c>
      <c r="F18" s="133">
        <f t="shared" si="0"/>
        <v>-6.4353527209363159E-3</v>
      </c>
      <c r="G18" s="133">
        <f t="shared" si="0"/>
        <v>-3.5884155559761433E-2</v>
      </c>
      <c r="H18" s="133">
        <f t="shared" si="0"/>
        <v>-4.1251087527048758E-2</v>
      </c>
      <c r="I18" s="133">
        <f t="shared" si="0"/>
        <v>-4.0888146163622463E-2</v>
      </c>
      <c r="J18" s="133">
        <f t="shared" si="0"/>
        <v>8.790770583475549E-4</v>
      </c>
      <c r="K18" s="133">
        <f t="shared" si="0"/>
        <v>-2.4241189662919549E-2</v>
      </c>
      <c r="L18" s="133">
        <f t="shared" si="0"/>
        <v>2.0315786878993158E-2</v>
      </c>
      <c r="M18" s="133">
        <f t="shared" si="0"/>
        <v>1.2720705594300163E-3</v>
      </c>
      <c r="N18" s="133">
        <f t="shared" si="0"/>
        <v>-3.1750860383771062E-2</v>
      </c>
      <c r="O18" s="133">
        <f t="shared" si="0"/>
        <v>-4.2958106813076768E-2</v>
      </c>
      <c r="P18" s="133">
        <f t="shared" si="0"/>
        <v>-4.0647727119284216E-2</v>
      </c>
      <c r="Q18" s="133">
        <f t="shared" si="0"/>
        <v>-8.6641701148911787E-3</v>
      </c>
      <c r="R18" s="133">
        <f t="shared" si="0"/>
        <v>-3.7166499783268581E-2</v>
      </c>
      <c r="S18" s="133">
        <f t="shared" si="0"/>
        <v>3.5322945638338821E-2</v>
      </c>
      <c r="T18" s="133">
        <f t="shared" si="0"/>
        <v>-0.10791134470519004</v>
      </c>
      <c r="U18" s="133">
        <f t="shared" si="0"/>
        <v>-0.1158625234227556</v>
      </c>
      <c r="V18" s="133">
        <f t="shared" si="0"/>
        <v>-5.4235385937404068E-2</v>
      </c>
      <c r="W18" s="133">
        <f t="shared" si="0"/>
        <v>-0.10255691339531137</v>
      </c>
      <c r="X18" s="133">
        <f t="shared" si="0"/>
        <v>-1.0720521067170141E-3</v>
      </c>
      <c r="Y18" s="133">
        <f t="shared" si="0"/>
        <v>2.3983682251227378E-4</v>
      </c>
      <c r="Z18" s="133">
        <f t="shared" si="0"/>
        <v>3.5192356103257438E-3</v>
      </c>
      <c r="AA18" s="133">
        <f t="shared" si="0"/>
        <v>1.2486944824743107E-2</v>
      </c>
      <c r="AB18" s="133">
        <f t="shared" si="0"/>
        <v>9.2865416574674287E-2</v>
      </c>
      <c r="AC18" s="133">
        <f t="shared" si="0"/>
        <v>0.14428202589351691</v>
      </c>
      <c r="AD18" s="133">
        <f t="shared" si="0"/>
        <v>-0.25367821777182098</v>
      </c>
      <c r="AE18" s="133">
        <f t="shared" si="0"/>
        <v>0.23303267484803358</v>
      </c>
      <c r="AF18" s="133">
        <f t="shared" si="0"/>
        <v>1.6782213095679621E-2</v>
      </c>
      <c r="AG18" s="133">
        <f t="shared" si="0"/>
        <v>8.3306585121432075E-3</v>
      </c>
      <c r="AH18" s="133">
        <f t="shared" si="0"/>
        <v>2.9547072936561003E-2</v>
      </c>
    </row>
    <row r="19" spans="1:34" ht="15.75" customHeight="1" x14ac:dyDescent="0.35">
      <c r="A19" s="128"/>
      <c r="B19" s="128"/>
      <c r="C19" s="128"/>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30"/>
    </row>
    <row r="20" spans="1:34" ht="15.75" customHeight="1" x14ac:dyDescent="0.35">
      <c r="A20" s="128"/>
      <c r="B20" s="128"/>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row>
    <row r="21" spans="1:34" ht="15.75" customHeight="1" x14ac:dyDescent="0.35">
      <c r="A21" s="128"/>
      <c r="B21" s="128"/>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row>
    <row r="22" spans="1:34" ht="15.75" customHeight="1" x14ac:dyDescent="0.35">
      <c r="A22" s="128"/>
      <c r="B22" s="128"/>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row>
    <row r="23" spans="1:34" ht="15.75" customHeight="1" x14ac:dyDescent="0.35">
      <c r="A23" s="128"/>
      <c r="B23" s="128"/>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row>
    <row r="24" spans="1:34" ht="15.75" customHeight="1" x14ac:dyDescent="0.35">
      <c r="A24" s="128"/>
      <c r="B24" s="128"/>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row>
    <row r="25" spans="1:34" ht="15.75" customHeight="1" x14ac:dyDescent="0.35">
      <c r="A25" s="128"/>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row>
    <row r="26" spans="1:34" ht="15.75" customHeight="1" x14ac:dyDescent="0.35">
      <c r="A26" s="128"/>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row>
    <row r="27" spans="1:34" ht="15.75" customHeight="1" x14ac:dyDescent="0.35">
      <c r="A27" s="128"/>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row>
    <row r="28" spans="1:34" ht="15.75" customHeight="1" x14ac:dyDescent="0.35">
      <c r="A28" s="128"/>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row>
    <row r="29" spans="1:34" ht="15.75" customHeight="1" x14ac:dyDescent="0.35">
      <c r="A29" s="128"/>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row>
    <row r="30" spans="1:34" ht="15.75" customHeight="1" x14ac:dyDescent="0.35">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row>
    <row r="31" spans="1:34" ht="15.75" customHeight="1" x14ac:dyDescent="0.35">
      <c r="A31" s="128"/>
      <c r="B31" s="128"/>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row>
    <row r="32" spans="1:34" ht="15.75" customHeight="1" x14ac:dyDescent="0.35">
      <c r="A32" s="128"/>
      <c r="B32" s="128"/>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row>
    <row r="33" spans="1:34" ht="15.75" customHeight="1" x14ac:dyDescent="0.35">
      <c r="A33" s="128"/>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row>
    <row r="34" spans="1:34" ht="15.75" customHeight="1" x14ac:dyDescent="0.35">
      <c r="A34" s="128"/>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row>
    <row r="35" spans="1:34" ht="15.75" customHeight="1" x14ac:dyDescent="0.35">
      <c r="A35" s="128"/>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row>
    <row r="36" spans="1:34" ht="15.75" customHeight="1" x14ac:dyDescent="0.35">
      <c r="A36" s="128"/>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row>
    <row r="37" spans="1:34" ht="15.75" customHeight="1" x14ac:dyDescent="0.35">
      <c r="A37" s="12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row>
    <row r="38" spans="1:34" ht="15.75" customHeight="1" x14ac:dyDescent="0.35">
      <c r="A38" s="128"/>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row>
    <row r="39" spans="1:34" ht="15.75" customHeight="1" x14ac:dyDescent="0.35">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row>
    <row r="40" spans="1:34" ht="15.75" customHeight="1" x14ac:dyDescent="0.35">
      <c r="A40" s="128"/>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row>
    <row r="41" spans="1:34" ht="15.75" customHeight="1" x14ac:dyDescent="0.35">
      <c r="A41" s="12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row>
    <row r="42" spans="1:34" ht="15.75" customHeight="1" x14ac:dyDescent="0.35">
      <c r="A42" s="128"/>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row>
    <row r="43" spans="1:34" ht="15.75" customHeight="1" x14ac:dyDescent="0.35">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row>
    <row r="44" spans="1:34" ht="15.75" customHeight="1" x14ac:dyDescent="0.35">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row>
    <row r="45" spans="1:34" ht="15.75" customHeight="1" x14ac:dyDescent="0.35">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row>
    <row r="46" spans="1:34" ht="15.75" customHeight="1" x14ac:dyDescent="0.35">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row>
    <row r="47" spans="1:34" ht="15.75" customHeight="1" x14ac:dyDescent="0.35">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row>
    <row r="48" spans="1:34" ht="15.75" customHeight="1" x14ac:dyDescent="0.35">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4" ht="15.75" customHeight="1" x14ac:dyDescent="0.35">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row>
    <row r="50" spans="1:34" ht="15.75" customHeight="1" x14ac:dyDescent="0.35">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row>
    <row r="51" spans="1:34" ht="15.75" customHeight="1" x14ac:dyDescent="0.35">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row>
    <row r="52" spans="1:34" ht="15.75" customHeight="1" x14ac:dyDescent="0.35">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row>
    <row r="53" spans="1:34" ht="15.75" customHeight="1" x14ac:dyDescent="0.35">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row>
    <row r="54" spans="1:34" ht="15.75" customHeight="1" x14ac:dyDescent="0.35">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row>
    <row r="55" spans="1:34" ht="15.75" customHeight="1" x14ac:dyDescent="0.35">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row>
    <row r="56" spans="1:34" ht="15.75" customHeight="1" x14ac:dyDescent="0.35">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row>
    <row r="57" spans="1:34" ht="15.75" customHeight="1" x14ac:dyDescent="0.35">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row>
    <row r="58" spans="1:34" ht="15.75" customHeight="1" x14ac:dyDescent="0.35">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row>
    <row r="59" spans="1:34" ht="15.75" customHeight="1" x14ac:dyDescent="0.35">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row>
    <row r="60" spans="1:34" ht="15.75" customHeight="1" x14ac:dyDescent="0.35">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row>
    <row r="61" spans="1:34" ht="15.75" customHeight="1" x14ac:dyDescent="0.35">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row>
    <row r="62" spans="1:34" ht="15.75" customHeight="1" x14ac:dyDescent="0.35">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row>
    <row r="63" spans="1:34" ht="15.75" customHeight="1" x14ac:dyDescent="0.35">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row>
    <row r="64" spans="1:34" ht="15.75" customHeight="1" x14ac:dyDescent="0.35">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row>
    <row r="65" spans="1:34" ht="15.75" customHeight="1" x14ac:dyDescent="0.35">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row>
    <row r="66" spans="1:34" ht="15.75" customHeight="1" x14ac:dyDescent="0.35">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row>
    <row r="67" spans="1:34" ht="15.75" customHeight="1" x14ac:dyDescent="0.35">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row>
    <row r="68" spans="1:34" ht="15.75" customHeight="1" x14ac:dyDescent="0.35">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row>
    <row r="69" spans="1:34" ht="15.75" customHeight="1" x14ac:dyDescent="0.35">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row>
    <row r="70" spans="1:34" ht="15.75" customHeight="1" x14ac:dyDescent="0.35">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row>
    <row r="71" spans="1:34" ht="15.75" customHeight="1" x14ac:dyDescent="0.35">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row>
    <row r="72" spans="1:34" ht="15.75" customHeight="1" x14ac:dyDescent="0.35">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row>
    <row r="73" spans="1:34" ht="15.75" customHeight="1" x14ac:dyDescent="0.35">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row>
    <row r="74" spans="1:34" ht="15.75" customHeight="1" x14ac:dyDescent="0.35">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row>
    <row r="75" spans="1:34" ht="15.75" customHeight="1" x14ac:dyDescent="0.35">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row>
    <row r="76" spans="1:34" ht="15.75" customHeight="1" x14ac:dyDescent="0.35">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row>
    <row r="77" spans="1:34" ht="15.75" customHeight="1" x14ac:dyDescent="0.35">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row>
    <row r="78" spans="1:34" ht="15.75" customHeight="1" x14ac:dyDescent="0.35">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row>
    <row r="79" spans="1:34" ht="15.75" customHeight="1" x14ac:dyDescent="0.35">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row>
    <row r="80" spans="1:34" ht="15.75" customHeight="1" x14ac:dyDescent="0.35">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row>
    <row r="81" spans="1:34" ht="15.75" customHeight="1" x14ac:dyDescent="0.35">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row>
    <row r="82" spans="1:34" ht="15.75" customHeight="1" x14ac:dyDescent="0.35">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row>
    <row r="83" spans="1:34" ht="15.75" customHeight="1" x14ac:dyDescent="0.35">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row>
    <row r="84" spans="1:34" ht="15.75" customHeight="1" x14ac:dyDescent="0.35">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row>
    <row r="85" spans="1:34" ht="15.75" customHeight="1" x14ac:dyDescent="0.35">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row>
    <row r="86" spans="1:34" ht="15.75" customHeight="1" x14ac:dyDescent="0.35">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row>
    <row r="87" spans="1:34" ht="15.75" customHeight="1" x14ac:dyDescent="0.35">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row>
    <row r="88" spans="1:34" ht="15.75" customHeight="1" x14ac:dyDescent="0.35">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row>
    <row r="89" spans="1:34" ht="15.75" customHeight="1" x14ac:dyDescent="0.35">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row>
    <row r="90" spans="1:34" ht="15.75" customHeight="1" x14ac:dyDescent="0.35">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row>
    <row r="91" spans="1:34" ht="15.75" customHeight="1" x14ac:dyDescent="0.35">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row>
    <row r="92" spans="1:34" ht="15.75" customHeight="1" x14ac:dyDescent="0.35">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row>
    <row r="93" spans="1:34" ht="15.75" customHeight="1" x14ac:dyDescent="0.35">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row>
    <row r="94" spans="1:34" ht="15.75" customHeight="1" x14ac:dyDescent="0.35">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row>
    <row r="95" spans="1:34" ht="15.75" customHeight="1" x14ac:dyDescent="0.35">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row>
    <row r="96" spans="1:34" ht="15.75" customHeight="1" x14ac:dyDescent="0.35">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row>
    <row r="97" spans="1:34" ht="15.75" customHeight="1" x14ac:dyDescent="0.35">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row>
    <row r="98" spans="1:34" ht="15.75" customHeight="1" x14ac:dyDescent="0.35">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row>
    <row r="99" spans="1:34" ht="15.75" customHeight="1" x14ac:dyDescent="0.35">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row>
    <row r="100" spans="1:34" ht="15.75" customHeight="1" x14ac:dyDescent="0.35">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row>
    <row r="101" spans="1:34" ht="15.75" customHeight="1" x14ac:dyDescent="0.35">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row>
    <row r="102" spans="1:34" ht="15.75" customHeight="1" x14ac:dyDescent="0.35">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row>
    <row r="103" spans="1:34" ht="15.75" customHeight="1" x14ac:dyDescent="0.35">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row>
    <row r="104" spans="1:34" ht="15.75" customHeight="1" x14ac:dyDescent="0.35">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row>
    <row r="105" spans="1:34" ht="15.75" customHeight="1" x14ac:dyDescent="0.35">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row>
    <row r="106" spans="1:34" ht="15.75" customHeight="1" x14ac:dyDescent="0.35">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row>
    <row r="107" spans="1:34" ht="15.75" customHeight="1" x14ac:dyDescent="0.35">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row>
    <row r="108" spans="1:34" ht="15.75" customHeight="1" x14ac:dyDescent="0.35">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row>
    <row r="109" spans="1:34" ht="15.75" customHeight="1" x14ac:dyDescent="0.35">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row>
    <row r="110" spans="1:34" ht="15.75" customHeight="1" x14ac:dyDescent="0.35">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row>
    <row r="111" spans="1:34" ht="15.75" customHeight="1" x14ac:dyDescent="0.35">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row>
    <row r="112" spans="1:34" ht="15.75" customHeight="1" x14ac:dyDescent="0.35">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row>
    <row r="113" spans="1:34" ht="15.75" customHeight="1" x14ac:dyDescent="0.35">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row>
    <row r="114" spans="1:34" ht="15.75" customHeight="1" x14ac:dyDescent="0.35">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row>
    <row r="115" spans="1:34" ht="15.75" customHeight="1" x14ac:dyDescent="0.35">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row>
    <row r="116" spans="1:34" ht="15.75" customHeight="1" x14ac:dyDescent="0.35">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row>
    <row r="117" spans="1:34" ht="15.75" customHeight="1" x14ac:dyDescent="0.35">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row>
    <row r="118" spans="1:34" ht="15.75" customHeight="1" x14ac:dyDescent="0.35">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row>
    <row r="119" spans="1:34" ht="15.75" customHeight="1" x14ac:dyDescent="0.35">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row>
    <row r="120" spans="1:34" ht="15.75" customHeight="1" x14ac:dyDescent="0.35">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row>
    <row r="121" spans="1:34" ht="15.75" customHeight="1" x14ac:dyDescent="0.35">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row>
    <row r="122" spans="1:34" ht="15.75" customHeight="1" x14ac:dyDescent="0.35">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row>
    <row r="123" spans="1:34" ht="15.75" customHeight="1" x14ac:dyDescent="0.35">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row>
    <row r="124" spans="1:34" ht="15.75" customHeight="1" x14ac:dyDescent="0.35">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row>
    <row r="125" spans="1:34" ht="15.75" customHeight="1" x14ac:dyDescent="0.35">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row>
    <row r="126" spans="1:34" ht="15.75" customHeight="1" x14ac:dyDescent="0.35">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row>
    <row r="127" spans="1:34" ht="15.75" customHeight="1" x14ac:dyDescent="0.35">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row>
    <row r="128" spans="1:34" ht="15.75" customHeight="1" x14ac:dyDescent="0.35">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row>
    <row r="129" spans="1:34" ht="15.75" customHeight="1" x14ac:dyDescent="0.35">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row>
    <row r="130" spans="1:34" ht="15.75" customHeight="1" x14ac:dyDescent="0.35">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row>
    <row r="131" spans="1:34" ht="15.75" customHeight="1" x14ac:dyDescent="0.35">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row>
    <row r="132" spans="1:34" ht="15.75" customHeight="1" x14ac:dyDescent="0.35">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row>
    <row r="133" spans="1:34" ht="15.75" customHeight="1" x14ac:dyDescent="0.35">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row>
    <row r="134" spans="1:34" ht="15.75" customHeight="1" x14ac:dyDescent="0.35">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row>
    <row r="135" spans="1:34" ht="15.75" customHeight="1" x14ac:dyDescent="0.35">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row>
    <row r="136" spans="1:34" ht="15.75" customHeight="1" x14ac:dyDescent="0.35">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row>
    <row r="137" spans="1:34" ht="15.75" customHeight="1" x14ac:dyDescent="0.35">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row>
    <row r="138" spans="1:34" ht="15.75" customHeight="1" x14ac:dyDescent="0.35">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row>
    <row r="139" spans="1:34" ht="15.75" customHeight="1" x14ac:dyDescent="0.35">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row>
    <row r="140" spans="1:34" ht="15.75" customHeight="1" x14ac:dyDescent="0.35">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row>
    <row r="141" spans="1:34" ht="15.75" customHeight="1" x14ac:dyDescent="0.35">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row>
    <row r="142" spans="1:34" ht="15.75" customHeight="1" x14ac:dyDescent="0.35">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row>
    <row r="143" spans="1:34" ht="15.75" customHeight="1" x14ac:dyDescent="0.35">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row>
    <row r="144" spans="1:34" ht="15.75" customHeight="1" x14ac:dyDescent="0.35">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row>
    <row r="145" spans="1:34" ht="15.75" customHeight="1" x14ac:dyDescent="0.35">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row>
    <row r="146" spans="1:34" ht="15.75" customHeight="1" x14ac:dyDescent="0.35">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row>
    <row r="147" spans="1:34" ht="15.75" customHeight="1" x14ac:dyDescent="0.35">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row>
    <row r="148" spans="1:34" ht="15.75" customHeight="1" x14ac:dyDescent="0.35">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row>
    <row r="149" spans="1:34" ht="15.75" customHeight="1" x14ac:dyDescent="0.35">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row>
    <row r="150" spans="1:34" ht="15.75" customHeight="1" x14ac:dyDescent="0.35">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row>
    <row r="151" spans="1:34" ht="15.75" customHeight="1" x14ac:dyDescent="0.35">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row>
    <row r="152" spans="1:34" ht="15.75" customHeight="1" x14ac:dyDescent="0.35">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row>
    <row r="153" spans="1:34" ht="15.75" customHeight="1" x14ac:dyDescent="0.35">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row>
    <row r="154" spans="1:34" ht="15.75" customHeight="1" x14ac:dyDescent="0.35">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row>
    <row r="155" spans="1:34" ht="15.75" customHeight="1" x14ac:dyDescent="0.35">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row>
    <row r="156" spans="1:34" ht="15.75" customHeight="1" x14ac:dyDescent="0.35">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row>
    <row r="157" spans="1:34" ht="15.75" customHeight="1" x14ac:dyDescent="0.35">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row>
    <row r="158" spans="1:34" ht="15.75" customHeight="1" x14ac:dyDescent="0.35">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row>
    <row r="159" spans="1:34" ht="15.75" customHeight="1" x14ac:dyDescent="0.35">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row>
    <row r="160" spans="1:34" ht="15.75" customHeight="1" x14ac:dyDescent="0.35">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row>
    <row r="161" spans="1:34" ht="15.75" customHeight="1" x14ac:dyDescent="0.35">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row>
    <row r="162" spans="1:34" ht="15.75" customHeight="1" x14ac:dyDescent="0.35">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row>
    <row r="163" spans="1:34" ht="15.75" customHeight="1" x14ac:dyDescent="0.35">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row>
    <row r="164" spans="1:34" ht="15.75" customHeight="1" x14ac:dyDescent="0.35">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row>
    <row r="165" spans="1:34" ht="15.75" customHeight="1" x14ac:dyDescent="0.35">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row>
    <row r="166" spans="1:34" ht="15.75" customHeight="1" x14ac:dyDescent="0.35">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row>
    <row r="167" spans="1:34" ht="15.75" customHeight="1" x14ac:dyDescent="0.35">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row>
    <row r="168" spans="1:34" ht="15.75" customHeight="1" x14ac:dyDescent="0.35">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row>
    <row r="169" spans="1:34" ht="15.75" customHeight="1" x14ac:dyDescent="0.35">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row>
    <row r="170" spans="1:34" ht="15.75" customHeight="1" x14ac:dyDescent="0.35">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row>
    <row r="171" spans="1:34" ht="15.75" customHeight="1" x14ac:dyDescent="0.35">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row>
    <row r="172" spans="1:34" ht="15.75" customHeight="1" x14ac:dyDescent="0.35">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row>
    <row r="173" spans="1:34" ht="15.75" customHeight="1" x14ac:dyDescent="0.35">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row>
    <row r="174" spans="1:34" ht="15.75" customHeight="1" x14ac:dyDescent="0.35">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row>
    <row r="175" spans="1:34" ht="15.75" customHeight="1" x14ac:dyDescent="0.35">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row>
    <row r="176" spans="1:34" ht="15.75" customHeight="1" x14ac:dyDescent="0.35">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row>
    <row r="177" spans="1:34" ht="15.75" customHeight="1" x14ac:dyDescent="0.35">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row>
    <row r="178" spans="1:34" ht="15.75" customHeight="1" x14ac:dyDescent="0.35">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row>
    <row r="179" spans="1:34" ht="15.75" customHeight="1" x14ac:dyDescent="0.35">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row>
    <row r="180" spans="1:34" ht="15.75" customHeight="1" x14ac:dyDescent="0.35">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row>
    <row r="181" spans="1:34" ht="15.75" customHeight="1" x14ac:dyDescent="0.35">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row>
    <row r="182" spans="1:34" ht="15.75" customHeight="1" x14ac:dyDescent="0.35">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row>
    <row r="183" spans="1:34" ht="15.75" customHeight="1" x14ac:dyDescent="0.35">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row>
    <row r="184" spans="1:34" ht="15.75" customHeight="1" x14ac:dyDescent="0.35">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row>
    <row r="185" spans="1:34" ht="15.75" customHeight="1" x14ac:dyDescent="0.35">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row>
    <row r="186" spans="1:34" ht="15.75" customHeight="1" x14ac:dyDescent="0.35">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row>
    <row r="187" spans="1:34" ht="15.75" customHeight="1" x14ac:dyDescent="0.35">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row>
    <row r="188" spans="1:34" ht="15.75" customHeight="1" x14ac:dyDescent="0.35">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row>
    <row r="189" spans="1:34" ht="15.75" customHeight="1" x14ac:dyDescent="0.35">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row>
    <row r="190" spans="1:34" ht="15.75" customHeight="1" x14ac:dyDescent="0.35">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row>
    <row r="191" spans="1:34" ht="15.75" customHeight="1" x14ac:dyDescent="0.35">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row>
    <row r="192" spans="1:34" ht="15.75" customHeight="1" x14ac:dyDescent="0.35">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row>
    <row r="193" spans="1:34" ht="15.75" customHeight="1" x14ac:dyDescent="0.35">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row>
    <row r="194" spans="1:34" ht="15.75" customHeight="1" x14ac:dyDescent="0.35">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row>
    <row r="195" spans="1:34" ht="15.75" customHeight="1" x14ac:dyDescent="0.35">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row>
    <row r="196" spans="1:34" ht="15.75" customHeight="1" x14ac:dyDescent="0.35">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row>
    <row r="197" spans="1:34" ht="15.75" customHeight="1" x14ac:dyDescent="0.35">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row>
    <row r="198" spans="1:34" ht="15.75" customHeight="1" x14ac:dyDescent="0.35">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row>
    <row r="199" spans="1:34" ht="15.75" customHeight="1" x14ac:dyDescent="0.35">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row>
    <row r="200" spans="1:34" ht="15.75" customHeight="1" x14ac:dyDescent="0.35">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row>
    <row r="201" spans="1:34" ht="15.75" customHeight="1" x14ac:dyDescent="0.35">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row>
    <row r="202" spans="1:34" ht="15.75" customHeight="1" x14ac:dyDescent="0.35">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row>
    <row r="203" spans="1:34" ht="15.75" customHeight="1" x14ac:dyDescent="0.35">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row>
    <row r="204" spans="1:34" ht="15.75" customHeight="1" x14ac:dyDescent="0.35">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row>
    <row r="205" spans="1:34" ht="15.75" customHeight="1" x14ac:dyDescent="0.35">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row>
    <row r="206" spans="1:34" ht="15.75" customHeight="1" x14ac:dyDescent="0.35">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row>
    <row r="207" spans="1:34" ht="15.75" customHeight="1" x14ac:dyDescent="0.35">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row>
    <row r="208" spans="1:34" ht="15.75" customHeight="1" x14ac:dyDescent="0.35">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row>
    <row r="209" spans="1:34" ht="15.75" customHeight="1" x14ac:dyDescent="0.35">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row>
    <row r="210" spans="1:34" ht="15.75" customHeight="1" x14ac:dyDescent="0.3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row>
    <row r="211" spans="1:34" ht="15.75" customHeight="1" x14ac:dyDescent="0.35">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row>
    <row r="212" spans="1:34" ht="15.75" customHeight="1" x14ac:dyDescent="0.35">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row>
    <row r="213" spans="1:34" ht="15.75" customHeight="1" x14ac:dyDescent="0.35">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row>
    <row r="214" spans="1:34" ht="15.75" customHeight="1" x14ac:dyDescent="0.35">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row>
    <row r="215" spans="1:34" ht="15.75" customHeight="1" x14ac:dyDescent="0.35">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row>
    <row r="216" spans="1:34" ht="15.75" customHeight="1" x14ac:dyDescent="0.35">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row>
    <row r="217" spans="1:34" ht="15.75" customHeight="1" x14ac:dyDescent="0.35">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row>
    <row r="218" spans="1:34" ht="15.75" customHeight="1" x14ac:dyDescent="0.35">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row>
    <row r="219" spans="1:34" ht="15.75" customHeight="1" x14ac:dyDescent="0.35">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row>
    <row r="220" spans="1:34" ht="15.75" customHeight="1" x14ac:dyDescent="0.35">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row>
    <row r="221" spans="1:34" ht="15.75" customHeight="1" x14ac:dyDescent="0.35"/>
    <row r="222" spans="1:34" ht="15.75" customHeight="1" x14ac:dyDescent="0.35"/>
    <row r="223" spans="1:34" ht="15.75" customHeight="1" x14ac:dyDescent="0.35"/>
    <row r="224" spans="1:34" ht="15.75" customHeight="1" x14ac:dyDescent="0.35"/>
    <row r="225" s="36" customFormat="1" ht="15.75" customHeight="1" x14ac:dyDescent="0.35"/>
    <row r="226" s="36" customFormat="1" ht="15.75" customHeight="1" x14ac:dyDescent="0.35"/>
    <row r="227" s="36" customFormat="1" ht="15.75" customHeight="1" x14ac:dyDescent="0.35"/>
    <row r="228" s="36" customFormat="1" ht="15.75" customHeight="1" x14ac:dyDescent="0.35"/>
    <row r="229" s="36" customFormat="1" ht="15.75" customHeight="1" x14ac:dyDescent="0.35"/>
    <row r="230" s="36" customFormat="1" ht="15.75" customHeight="1" x14ac:dyDescent="0.35"/>
    <row r="231" s="36" customFormat="1" ht="15.75" customHeight="1" x14ac:dyDescent="0.35"/>
    <row r="232" s="36" customFormat="1" ht="15.75" customHeight="1" x14ac:dyDescent="0.35"/>
    <row r="233" s="36" customFormat="1" ht="15.75" customHeight="1" x14ac:dyDescent="0.35"/>
    <row r="234" s="36" customFormat="1" ht="15.75" customHeight="1" x14ac:dyDescent="0.35"/>
    <row r="235" s="36" customFormat="1" ht="15.75" customHeight="1" x14ac:dyDescent="0.35"/>
    <row r="236" s="36" customFormat="1" ht="15.75" customHeight="1" x14ac:dyDescent="0.35"/>
    <row r="237" s="36" customFormat="1" ht="15.75" customHeight="1" x14ac:dyDescent="0.35"/>
    <row r="238" s="36" customFormat="1" ht="15.75" customHeight="1" x14ac:dyDescent="0.35"/>
    <row r="239" s="36" customFormat="1" ht="15.75" customHeight="1" x14ac:dyDescent="0.35"/>
    <row r="240" s="36" customFormat="1" ht="15.75" customHeight="1" x14ac:dyDescent="0.35"/>
    <row r="241" s="36" customFormat="1" ht="15.75" customHeight="1" x14ac:dyDescent="0.35"/>
    <row r="242" s="36" customFormat="1" ht="15.75" customHeight="1" x14ac:dyDescent="0.35"/>
    <row r="243" s="36" customFormat="1" ht="15.75" customHeight="1" x14ac:dyDescent="0.35"/>
    <row r="244" s="36" customFormat="1" ht="15.75" customHeight="1" x14ac:dyDescent="0.35"/>
    <row r="245" s="36" customFormat="1" ht="15.75" customHeight="1" x14ac:dyDescent="0.35"/>
    <row r="246" s="36" customFormat="1" ht="15.75" customHeight="1" x14ac:dyDescent="0.35"/>
    <row r="247" s="36" customFormat="1" ht="15.75" customHeight="1" x14ac:dyDescent="0.35"/>
    <row r="248" s="36" customFormat="1" ht="15.75" customHeight="1" x14ac:dyDescent="0.35"/>
    <row r="249" s="36" customFormat="1" ht="15.75" customHeight="1" x14ac:dyDescent="0.35"/>
    <row r="250" s="36" customFormat="1" ht="15.75" customHeight="1" x14ac:dyDescent="0.35"/>
    <row r="251" s="36" customFormat="1" ht="15.75" customHeight="1" x14ac:dyDescent="0.35"/>
    <row r="252" s="36" customFormat="1" ht="15.75" customHeight="1" x14ac:dyDescent="0.35"/>
    <row r="253" s="36" customFormat="1" ht="15.75" customHeight="1" x14ac:dyDescent="0.35"/>
    <row r="254" s="36" customFormat="1" ht="15.75" customHeight="1" x14ac:dyDescent="0.35"/>
    <row r="255" s="36" customFormat="1" ht="15.75" customHeight="1" x14ac:dyDescent="0.35"/>
    <row r="256" s="36" customFormat="1" ht="15.75" customHeight="1" x14ac:dyDescent="0.35"/>
    <row r="257" s="36" customFormat="1" ht="15.75" customHeight="1" x14ac:dyDescent="0.35"/>
    <row r="258" s="36" customFormat="1" ht="15.75" customHeight="1" x14ac:dyDescent="0.35"/>
    <row r="259" s="36" customFormat="1" ht="15.75" customHeight="1" x14ac:dyDescent="0.35"/>
    <row r="260" s="36" customFormat="1" ht="15.75" customHeight="1" x14ac:dyDescent="0.35"/>
    <row r="261" s="36" customFormat="1" ht="15.75" customHeight="1" x14ac:dyDescent="0.35"/>
    <row r="262" s="36" customFormat="1" ht="15.75" customHeight="1" x14ac:dyDescent="0.35"/>
    <row r="263" s="36" customFormat="1" ht="15.75" customHeight="1" x14ac:dyDescent="0.35"/>
    <row r="264" s="36" customFormat="1" ht="15.75" customHeight="1" x14ac:dyDescent="0.35"/>
    <row r="265" s="36" customFormat="1" ht="15.75" customHeight="1" x14ac:dyDescent="0.35"/>
    <row r="266" s="36" customFormat="1" ht="15.75" customHeight="1" x14ac:dyDescent="0.35"/>
    <row r="267" s="36" customFormat="1" ht="15.75" customHeight="1" x14ac:dyDescent="0.35"/>
    <row r="268" s="36" customFormat="1" ht="15.75" customHeight="1" x14ac:dyDescent="0.35"/>
    <row r="269" s="36" customFormat="1" ht="15.75" customHeight="1" x14ac:dyDescent="0.35"/>
    <row r="270" s="36" customFormat="1" ht="15.75" customHeight="1" x14ac:dyDescent="0.35"/>
    <row r="271" s="36" customFormat="1" ht="15.75" customHeight="1" x14ac:dyDescent="0.35"/>
    <row r="272" s="36" customFormat="1"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mergeCells count="54">
    <mergeCell ref="Y4:Y6"/>
    <mergeCell ref="Q5:Q6"/>
    <mergeCell ref="R5:R6"/>
    <mergeCell ref="S5:T5"/>
    <mergeCell ref="U5:V5"/>
    <mergeCell ref="X5:X6"/>
    <mergeCell ref="AF4:AF6"/>
    <mergeCell ref="AG4:AG6"/>
    <mergeCell ref="AH4:AH6"/>
    <mergeCell ref="D5:D6"/>
    <mergeCell ref="E5:F5"/>
    <mergeCell ref="G5:H5"/>
    <mergeCell ref="J5:J6"/>
    <mergeCell ref="K5:K6"/>
    <mergeCell ref="L5:M5"/>
    <mergeCell ref="N5:O5"/>
    <mergeCell ref="Z4:Z6"/>
    <mergeCell ref="AA4:AA6"/>
    <mergeCell ref="AB4:AB6"/>
    <mergeCell ref="AC4:AC6"/>
    <mergeCell ref="AD4:AD6"/>
    <mergeCell ref="AE4:AE6"/>
    <mergeCell ref="X16:X17"/>
    <mergeCell ref="AE15:AE17"/>
    <mergeCell ref="B4:B5"/>
    <mergeCell ref="C4:C5"/>
    <mergeCell ref="D4:J4"/>
    <mergeCell ref="K4:Q4"/>
    <mergeCell ref="R4:X4"/>
    <mergeCell ref="B13:E13"/>
    <mergeCell ref="B15:C17"/>
    <mergeCell ref="D15:J15"/>
    <mergeCell ref="K15:Q15"/>
    <mergeCell ref="R15:X15"/>
    <mergeCell ref="N16:O16"/>
    <mergeCell ref="Q16:Q17"/>
    <mergeCell ref="R16:R17"/>
    <mergeCell ref="S16:T16"/>
    <mergeCell ref="AF15:AF17"/>
    <mergeCell ref="AG15:AG17"/>
    <mergeCell ref="AH15:AH17"/>
    <mergeCell ref="D16:D17"/>
    <mergeCell ref="E16:F16"/>
    <mergeCell ref="G16:H16"/>
    <mergeCell ref="J16:J17"/>
    <mergeCell ref="K16:K17"/>
    <mergeCell ref="L16:M16"/>
    <mergeCell ref="Y15:Y17"/>
    <mergeCell ref="Z15:Z17"/>
    <mergeCell ref="AA15:AA17"/>
    <mergeCell ref="AB15:AB17"/>
    <mergeCell ref="AC15:AC17"/>
    <mergeCell ref="AD15:AD17"/>
    <mergeCell ref="U16:V1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D2D88-B760-42FB-9F39-C84ADD02253D}">
  <sheetPr>
    <tabColor theme="4" tint="-0.499984740745262"/>
    <outlinePr summaryBelow="0" summaryRight="0"/>
  </sheetPr>
  <dimension ref="A1:AH1000"/>
  <sheetViews>
    <sheetView workbookViewId="0">
      <selection sqref="A1:XFD1048576"/>
    </sheetView>
  </sheetViews>
  <sheetFormatPr defaultColWidth="12.6328125" defaultRowHeight="15" customHeight="1" x14ac:dyDescent="0.35"/>
  <cols>
    <col min="1" max="6" width="12.6328125" style="36" customWidth="1"/>
    <col min="7" max="16" width="12.6328125" style="36"/>
    <col min="17" max="17" width="13.90625" style="36" customWidth="1"/>
    <col min="18" max="16384" width="12.6328125" style="36"/>
  </cols>
  <sheetData>
    <row r="1" spans="1:34" ht="15.75" customHeight="1" x14ac:dyDescent="0.35">
      <c r="A1" s="380" t="s">
        <v>282</v>
      </c>
      <c r="B1" s="346"/>
      <c r="C1" s="134"/>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row>
    <row r="2" spans="1:34" ht="15.75" customHeight="1" x14ac:dyDescent="0.35">
      <c r="A2" s="135"/>
      <c r="B2" s="135"/>
      <c r="C2" s="134"/>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row>
    <row r="3" spans="1:34" ht="15.75" customHeight="1" x14ac:dyDescent="0.35">
      <c r="A3" s="136"/>
      <c r="B3" s="363" t="s">
        <v>76</v>
      </c>
      <c r="C3" s="363" t="s">
        <v>71</v>
      </c>
      <c r="D3" s="359" t="s">
        <v>122</v>
      </c>
      <c r="E3" s="348"/>
      <c r="F3" s="348"/>
      <c r="G3" s="348"/>
      <c r="H3" s="348"/>
      <c r="I3" s="348"/>
      <c r="J3" s="349"/>
      <c r="K3" s="359" t="s">
        <v>123</v>
      </c>
      <c r="L3" s="348"/>
      <c r="M3" s="348"/>
      <c r="N3" s="348"/>
      <c r="O3" s="348"/>
      <c r="P3" s="348"/>
      <c r="Q3" s="349"/>
      <c r="R3" s="359" t="s">
        <v>124</v>
      </c>
      <c r="S3" s="348"/>
      <c r="T3" s="348"/>
      <c r="U3" s="348"/>
      <c r="V3" s="348"/>
      <c r="W3" s="348"/>
      <c r="X3" s="349"/>
      <c r="Y3" s="363" t="s">
        <v>125</v>
      </c>
      <c r="Z3" s="363" t="s">
        <v>59</v>
      </c>
      <c r="AA3" s="363" t="s">
        <v>126</v>
      </c>
      <c r="AB3" s="363" t="s">
        <v>58</v>
      </c>
      <c r="AC3" s="363" t="s">
        <v>127</v>
      </c>
      <c r="AD3" s="363" t="s">
        <v>54</v>
      </c>
      <c r="AE3" s="363" t="s">
        <v>52</v>
      </c>
      <c r="AF3" s="363" t="s">
        <v>128</v>
      </c>
      <c r="AG3" s="363" t="s">
        <v>129</v>
      </c>
      <c r="AH3" s="363" t="s">
        <v>283</v>
      </c>
    </row>
    <row r="4" spans="1:34" ht="15.75" customHeight="1" x14ac:dyDescent="0.35">
      <c r="A4" s="136"/>
      <c r="B4" s="378"/>
      <c r="C4" s="378"/>
      <c r="D4" s="361" t="s">
        <v>47</v>
      </c>
      <c r="E4" s="359" t="s">
        <v>284</v>
      </c>
      <c r="F4" s="349"/>
      <c r="G4" s="359" t="s">
        <v>130</v>
      </c>
      <c r="H4" s="349"/>
      <c r="I4" s="10"/>
      <c r="J4" s="361" t="s">
        <v>131</v>
      </c>
      <c r="K4" s="361" t="s">
        <v>47</v>
      </c>
      <c r="L4" s="359" t="s">
        <v>284</v>
      </c>
      <c r="M4" s="349"/>
      <c r="N4" s="359" t="s">
        <v>130</v>
      </c>
      <c r="O4" s="349"/>
      <c r="P4" s="11"/>
      <c r="Q4" s="361" t="s">
        <v>132</v>
      </c>
      <c r="R4" s="361" t="s">
        <v>47</v>
      </c>
      <c r="S4" s="359" t="s">
        <v>130</v>
      </c>
      <c r="T4" s="348"/>
      <c r="U4" s="348"/>
      <c r="V4" s="348"/>
      <c r="W4" s="349"/>
      <c r="X4" s="361" t="s">
        <v>133</v>
      </c>
      <c r="Y4" s="378"/>
      <c r="Z4" s="378"/>
      <c r="AA4" s="378"/>
      <c r="AB4" s="378"/>
      <c r="AC4" s="378"/>
      <c r="AD4" s="378"/>
      <c r="AE4" s="378"/>
      <c r="AF4" s="378"/>
      <c r="AG4" s="378"/>
      <c r="AH4" s="378"/>
    </row>
    <row r="5" spans="1:34" ht="15.75" customHeight="1" x14ac:dyDescent="0.35">
      <c r="A5" s="137"/>
      <c r="B5" s="379"/>
      <c r="C5" s="379"/>
      <c r="D5" s="379"/>
      <c r="E5" s="138" t="s">
        <v>285</v>
      </c>
      <c r="F5" s="138" t="s">
        <v>135</v>
      </c>
      <c r="G5" s="138" t="s">
        <v>286</v>
      </c>
      <c r="H5" s="138" t="s">
        <v>287</v>
      </c>
      <c r="I5" s="138" t="s">
        <v>150</v>
      </c>
      <c r="J5" s="379"/>
      <c r="K5" s="379"/>
      <c r="L5" s="138" t="s">
        <v>285</v>
      </c>
      <c r="M5" s="138" t="s">
        <v>135</v>
      </c>
      <c r="N5" s="138" t="s">
        <v>286</v>
      </c>
      <c r="O5" s="138" t="s">
        <v>287</v>
      </c>
      <c r="P5" s="138" t="s">
        <v>150</v>
      </c>
      <c r="Q5" s="379"/>
      <c r="R5" s="379"/>
      <c r="S5" s="138" t="s">
        <v>285</v>
      </c>
      <c r="T5" s="138" t="s">
        <v>135</v>
      </c>
      <c r="U5" s="138" t="s">
        <v>286</v>
      </c>
      <c r="V5" s="138" t="s">
        <v>287</v>
      </c>
      <c r="W5" s="138" t="s">
        <v>150</v>
      </c>
      <c r="X5" s="379"/>
      <c r="Y5" s="379"/>
      <c r="Z5" s="379"/>
      <c r="AA5" s="379"/>
      <c r="AB5" s="379"/>
      <c r="AC5" s="379"/>
      <c r="AD5" s="379"/>
      <c r="AE5" s="379"/>
      <c r="AF5" s="379"/>
      <c r="AG5" s="379"/>
      <c r="AH5" s="379"/>
    </row>
    <row r="6" spans="1:34" ht="18.75" customHeight="1" x14ac:dyDescent="0.35">
      <c r="A6" s="135"/>
      <c r="B6" s="139">
        <v>2003</v>
      </c>
      <c r="C6" s="140" t="s">
        <v>17</v>
      </c>
      <c r="D6" s="141">
        <f>'Livestock Census Data'!D6</f>
        <v>607000</v>
      </c>
      <c r="E6" s="141">
        <f>'Livestock Census Data'!E6</f>
        <v>378000</v>
      </c>
      <c r="F6" s="141">
        <f>'Livestock Census Data'!F6</f>
        <v>471000</v>
      </c>
      <c r="G6" s="141">
        <f>'Livestock Census Data'!G6</f>
        <v>14000</v>
      </c>
      <c r="H6" s="141">
        <f>'Livestock Census Data'!H6</f>
        <v>265000</v>
      </c>
      <c r="I6" s="141">
        <f>'Livestock Census Data'!I6</f>
        <v>279000</v>
      </c>
      <c r="J6" s="141">
        <f>'Livestock Census Data'!J6</f>
        <v>1735000</v>
      </c>
      <c r="K6" s="141">
        <f>'Livestock Census Data'!K6</f>
        <v>107000</v>
      </c>
      <c r="L6" s="141">
        <f>'Livestock Census Data'!L6</f>
        <v>91000</v>
      </c>
      <c r="M6" s="141">
        <f>'Livestock Census Data'!M6</f>
        <v>107000</v>
      </c>
      <c r="N6" s="141">
        <f>'Livestock Census Data'!N6</f>
        <v>16000</v>
      </c>
      <c r="O6" s="141">
        <f>'Livestock Census Data'!O6</f>
        <v>67000</v>
      </c>
      <c r="P6" s="141">
        <f>'Livestock Census Data'!P6</f>
        <v>83000</v>
      </c>
      <c r="Q6" s="141">
        <f>'Livestock Census Data'!Q6</f>
        <v>388000</v>
      </c>
      <c r="R6" s="141">
        <f>'Livestock Census Data'!R6</f>
        <v>13000</v>
      </c>
      <c r="S6" s="141">
        <f>'Livestock Census Data'!S6</f>
        <v>11000</v>
      </c>
      <c r="T6" s="141">
        <f>'Livestock Census Data'!T6</f>
        <v>21000</v>
      </c>
      <c r="U6" s="141">
        <f>'Livestock Census Data'!U6</f>
        <v>11000</v>
      </c>
      <c r="V6" s="141">
        <f>'Livestock Census Data'!V6</f>
        <v>9000</v>
      </c>
      <c r="W6" s="141">
        <f>'Livestock Census Data'!W6</f>
        <v>20000</v>
      </c>
      <c r="X6" s="141">
        <f>'Livestock Census Data'!X6</f>
        <v>65000</v>
      </c>
      <c r="Y6" s="141">
        <f>'Livestock Census Data'!Y6</f>
        <v>2188000</v>
      </c>
      <c r="Z6" s="141">
        <f>'Livestock Census Data'!Z6</f>
        <v>4000</v>
      </c>
      <c r="AA6" s="141">
        <f>'Livestock Census Data'!AA6</f>
        <v>1213000</v>
      </c>
      <c r="AB6" s="141">
        <f>'Livestock Census Data'!AB6</f>
        <v>76000</v>
      </c>
      <c r="AC6" s="141">
        <f>'Livestock Census Data'!AC6</f>
        <v>0</v>
      </c>
      <c r="AD6" s="141">
        <f>'Livestock Census Data'!AD6</f>
        <v>0</v>
      </c>
      <c r="AE6" s="141">
        <f>'Livestock Census Data'!AE6</f>
        <v>0</v>
      </c>
      <c r="AF6" s="141">
        <f>'Livestock Census Data'!AF6</f>
        <v>1293000</v>
      </c>
      <c r="AG6" s="141">
        <f>'Livestock Census Data'!AG6</f>
        <v>3481000</v>
      </c>
      <c r="AH6" s="141">
        <f>'Livestock Census Data'!AH6</f>
        <v>12216000</v>
      </c>
    </row>
    <row r="7" spans="1:34" ht="18.75" customHeight="1" x14ac:dyDescent="0.35">
      <c r="A7" s="135"/>
      <c r="B7" s="142">
        <v>2004</v>
      </c>
      <c r="C7" s="143" t="s">
        <v>17</v>
      </c>
      <c r="D7" s="144">
        <f>'IR of Livestock'!D6+'Livestock Census Data'!D6</f>
        <v>599481.75</v>
      </c>
      <c r="E7" s="144">
        <f>'IR of Livestock'!E6+'Livestock Census Data'!E6</f>
        <v>369749.5</v>
      </c>
      <c r="F7" s="144">
        <f>'IR of Livestock'!F6+'Livestock Census Data'!F6</f>
        <v>464170</v>
      </c>
      <c r="G7" s="144">
        <f>'IR of Livestock'!G6+'Livestock Census Data'!G6</f>
        <v>14360.25</v>
      </c>
      <c r="H7" s="144">
        <f>'IR of Livestock'!H6+'Livestock Census Data'!H6</f>
        <v>258799.75</v>
      </c>
      <c r="I7" s="144">
        <f>'IR of Livestock'!I6+'Livestock Census Data'!I6</f>
        <v>273160</v>
      </c>
      <c r="J7" s="144">
        <f>'IR of Livestock'!J6+'Livestock Census Data'!J6</f>
        <v>1706561.25</v>
      </c>
      <c r="K7" s="144">
        <f>'IR of Livestock'!K6+'Livestock Census Data'!K6</f>
        <v>88672</v>
      </c>
      <c r="L7" s="144">
        <f>'IR of Livestock'!L6+'Livestock Census Data'!L6</f>
        <v>76208.25</v>
      </c>
      <c r="M7" s="144">
        <f>'IR of Livestock'!M6+'Livestock Census Data'!M6</f>
        <v>88062.25</v>
      </c>
      <c r="N7" s="144">
        <f>'IR of Livestock'!N6+'Livestock Census Data'!N6</f>
        <v>13034</v>
      </c>
      <c r="O7" s="144">
        <f>'IR of Livestock'!O6+'Livestock Census Data'!O6</f>
        <v>54741.5</v>
      </c>
      <c r="P7" s="144">
        <f>'IR of Livestock'!P6+'Livestock Census Data'!P6</f>
        <v>67775.5</v>
      </c>
      <c r="Q7" s="144">
        <f>'IR of Livestock'!Q6+'Livestock Census Data'!Q6</f>
        <v>320718</v>
      </c>
      <c r="R7" s="144">
        <f>'IR of Livestock'!R6+'Livestock Census Data'!R6</f>
        <v>12305</v>
      </c>
      <c r="S7" s="144">
        <f>'IR of Livestock'!S6+'Livestock Census Data'!S6</f>
        <v>12379.5</v>
      </c>
      <c r="T7" s="144">
        <f>'IR of Livestock'!T6+'Livestock Census Data'!T6</f>
        <v>20713.75</v>
      </c>
      <c r="U7" s="144">
        <f>'IR of Livestock'!U6+'Livestock Census Data'!U6</f>
        <v>9614</v>
      </c>
      <c r="V7" s="144">
        <f>'IR of Livestock'!V6+'Livestock Census Data'!V6</f>
        <v>8274</v>
      </c>
      <c r="W7" s="144">
        <f>'IR of Livestock'!W6+'Livestock Census Data'!W6</f>
        <v>17888</v>
      </c>
      <c r="X7" s="144">
        <f>'IR of Livestock'!X6+'Livestock Census Data'!X6</f>
        <v>63286.25</v>
      </c>
      <c r="Y7" s="144">
        <f>'IR of Livestock'!Y6+'Livestock Census Data'!Y6</f>
        <v>2090565.5</v>
      </c>
      <c r="Z7" s="144">
        <f>'IR of Livestock'!Z6+'Livestock Census Data'!Z6</f>
        <v>3241.25</v>
      </c>
      <c r="AA7" s="144">
        <f>'IR of Livestock'!AA6+'Livestock Census Data'!AA6</f>
        <v>1342031.75</v>
      </c>
      <c r="AB7" s="144">
        <f>'IR of Livestock'!AB6+'Livestock Census Data'!AB6</f>
        <v>71754.25</v>
      </c>
      <c r="AC7" s="144">
        <f>'IR of Livestock'!AC6+'Livestock Census Data'!AC6</f>
        <v>12.75</v>
      </c>
      <c r="AD7" s="144">
        <f>'IR of Livestock'!AD6+'Livestock Census Data'!AD6</f>
        <v>7.5</v>
      </c>
      <c r="AE7" s="144">
        <f>'IR of Livestock'!AE6+'Livestock Census Data'!AE6</f>
        <v>0</v>
      </c>
      <c r="AF7" s="144">
        <f>'IR of Livestock'!AF6+'Livestock Census Data'!AF6</f>
        <v>1417047.5</v>
      </c>
      <c r="AG7" s="144">
        <f>'IR of Livestock'!AG6+'Livestock Census Data'!AG6</f>
        <v>3507613</v>
      </c>
      <c r="AH7" s="144">
        <f>'IR of Livestock'!AH6+'Livestock Census Data'!AH6</f>
        <v>13083500</v>
      </c>
    </row>
    <row r="8" spans="1:34" ht="18.75" customHeight="1" x14ac:dyDescent="0.35">
      <c r="A8" s="135"/>
      <c r="B8" s="142">
        <v>2005</v>
      </c>
      <c r="C8" s="143" t="s">
        <v>17</v>
      </c>
      <c r="D8" s="144">
        <f>'IR of Livestock'!D6+D7</f>
        <v>591963.5</v>
      </c>
      <c r="E8" s="144">
        <f>'IR of Livestock'!E6+E7</f>
        <v>361499</v>
      </c>
      <c r="F8" s="144">
        <f>'IR of Livestock'!F6+F7</f>
        <v>457340</v>
      </c>
      <c r="G8" s="144">
        <f>'IR of Livestock'!G6+G7</f>
        <v>14720.5</v>
      </c>
      <c r="H8" s="144">
        <f>'IR of Livestock'!H6+H7</f>
        <v>252599.5</v>
      </c>
      <c r="I8" s="144">
        <f>'IR of Livestock'!I6+I7</f>
        <v>267320</v>
      </c>
      <c r="J8" s="144">
        <f>'IR of Livestock'!J6+J7</f>
        <v>1678122.5</v>
      </c>
      <c r="K8" s="144">
        <f>'IR of Livestock'!K6+K7</f>
        <v>70344</v>
      </c>
      <c r="L8" s="144">
        <f>'IR of Livestock'!L6+L7</f>
        <v>61416.5</v>
      </c>
      <c r="M8" s="144">
        <f>'IR of Livestock'!M6+M7</f>
        <v>69124.5</v>
      </c>
      <c r="N8" s="144">
        <f>'IR of Livestock'!N6+N7</f>
        <v>10068</v>
      </c>
      <c r="O8" s="144">
        <f>'IR of Livestock'!O6+O7</f>
        <v>42483</v>
      </c>
      <c r="P8" s="144">
        <f>'IR of Livestock'!P6+P7</f>
        <v>52551</v>
      </c>
      <c r="Q8" s="144">
        <f>'IR of Livestock'!Q6+Q7</f>
        <v>253436</v>
      </c>
      <c r="R8" s="144">
        <f>'IR of Livestock'!R6+R7</f>
        <v>11610</v>
      </c>
      <c r="S8" s="144">
        <f>'IR of Livestock'!S6+S7</f>
        <v>13759</v>
      </c>
      <c r="T8" s="144">
        <f>'IR of Livestock'!T6+T7</f>
        <v>20427.5</v>
      </c>
      <c r="U8" s="144">
        <f>'IR of Livestock'!U6+U7</f>
        <v>8228</v>
      </c>
      <c r="V8" s="144">
        <f>'IR of Livestock'!V6+V7</f>
        <v>7548</v>
      </c>
      <c r="W8" s="144">
        <f>'IR of Livestock'!W6+W7</f>
        <v>15776</v>
      </c>
      <c r="X8" s="144">
        <f>'IR of Livestock'!X6+X7</f>
        <v>61572.5</v>
      </c>
      <c r="Y8" s="144">
        <f>'IR of Livestock'!Y6+Y7</f>
        <v>1993131</v>
      </c>
      <c r="Z8" s="144">
        <f>'IR of Livestock'!Z6+Z7</f>
        <v>2482.5</v>
      </c>
      <c r="AA8" s="144">
        <f>'IR of Livestock'!AA6+AA7</f>
        <v>1471063.5</v>
      </c>
      <c r="AB8" s="144">
        <f>'IR of Livestock'!AB6+AB7</f>
        <v>67508.5</v>
      </c>
      <c r="AC8" s="144">
        <f>'IR of Livestock'!AC6+AC7</f>
        <v>25.5</v>
      </c>
      <c r="AD8" s="144">
        <f>'IR of Livestock'!AD6+AD7</f>
        <v>15</v>
      </c>
      <c r="AE8" s="144">
        <f>'IR of Livestock'!AE6+AE7</f>
        <v>0</v>
      </c>
      <c r="AF8" s="144">
        <f>'IR of Livestock'!AF6+AF7</f>
        <v>1541095</v>
      </c>
      <c r="AG8" s="144">
        <f>'IR of Livestock'!AG6+AG7</f>
        <v>3534226</v>
      </c>
      <c r="AH8" s="144">
        <f>'IR of Livestock'!AH6+AH7</f>
        <v>13951000</v>
      </c>
    </row>
    <row r="9" spans="1:34" ht="18.75" customHeight="1" x14ac:dyDescent="0.35">
      <c r="A9" s="135"/>
      <c r="B9" s="142">
        <v>2006</v>
      </c>
      <c r="C9" s="143" t="s">
        <v>17</v>
      </c>
      <c r="D9" s="144">
        <f>'IR of Livestock'!D6+D8</f>
        <v>584445.25</v>
      </c>
      <c r="E9" s="144">
        <f>'IR of Livestock'!E6+E8</f>
        <v>353248.5</v>
      </c>
      <c r="F9" s="144">
        <f>'IR of Livestock'!F6+F8</f>
        <v>450510</v>
      </c>
      <c r="G9" s="144">
        <f>'IR of Livestock'!G6+G8</f>
        <v>15080.75</v>
      </c>
      <c r="H9" s="144">
        <f>'IR of Livestock'!H6+H8</f>
        <v>246399.25</v>
      </c>
      <c r="I9" s="144">
        <f>'IR of Livestock'!I6+I8</f>
        <v>261480</v>
      </c>
      <c r="J9" s="144">
        <f>'IR of Livestock'!J6+J8</f>
        <v>1649683.75</v>
      </c>
      <c r="K9" s="144">
        <f>'IR of Livestock'!K6+K8</f>
        <v>52016</v>
      </c>
      <c r="L9" s="144">
        <f>'IR of Livestock'!L6+L8</f>
        <v>46624.75</v>
      </c>
      <c r="M9" s="144">
        <f>'IR of Livestock'!M6+M8</f>
        <v>50186.75</v>
      </c>
      <c r="N9" s="144">
        <f>'IR of Livestock'!N6+N8</f>
        <v>7102</v>
      </c>
      <c r="O9" s="144">
        <f>'IR of Livestock'!O6+O8</f>
        <v>30224.5</v>
      </c>
      <c r="P9" s="144">
        <f>'IR of Livestock'!P6+P8</f>
        <v>37326.5</v>
      </c>
      <c r="Q9" s="144">
        <f>'IR of Livestock'!Q6+Q8</f>
        <v>186154</v>
      </c>
      <c r="R9" s="144">
        <f>'IR of Livestock'!R6+R8</f>
        <v>10915</v>
      </c>
      <c r="S9" s="144">
        <f>'IR of Livestock'!S6+S8</f>
        <v>15138.5</v>
      </c>
      <c r="T9" s="144">
        <f>'IR of Livestock'!T6+T8</f>
        <v>20141.25</v>
      </c>
      <c r="U9" s="144">
        <f>'IR of Livestock'!U6+U8</f>
        <v>6842</v>
      </c>
      <c r="V9" s="144">
        <f>'IR of Livestock'!V6+V8</f>
        <v>6822</v>
      </c>
      <c r="W9" s="144">
        <f>'IR of Livestock'!W6+W8</f>
        <v>13664</v>
      </c>
      <c r="X9" s="144">
        <f>'IR of Livestock'!X6+X8</f>
        <v>59858.75</v>
      </c>
      <c r="Y9" s="144">
        <f>'IR of Livestock'!Y6+Y8</f>
        <v>1895696.5</v>
      </c>
      <c r="Z9" s="144">
        <f>'IR of Livestock'!Z6+Z8</f>
        <v>1723.75</v>
      </c>
      <c r="AA9" s="144">
        <f>'IR of Livestock'!AA6+AA8</f>
        <v>1600095.25</v>
      </c>
      <c r="AB9" s="144">
        <f>'IR of Livestock'!AB6+AB8</f>
        <v>63262.75</v>
      </c>
      <c r="AC9" s="144">
        <f>'IR of Livestock'!AC6+AC8</f>
        <v>38.25</v>
      </c>
      <c r="AD9" s="144">
        <f>'IR of Livestock'!AD6+AD8</f>
        <v>22.5</v>
      </c>
      <c r="AE9" s="144">
        <f>'IR of Livestock'!AE6+AE8</f>
        <v>0</v>
      </c>
      <c r="AF9" s="144">
        <f>'IR of Livestock'!AF6+AF8</f>
        <v>1665142.5</v>
      </c>
      <c r="AG9" s="144">
        <f>'IR of Livestock'!AG6+AG8</f>
        <v>3560839</v>
      </c>
      <c r="AH9" s="144">
        <f>'IR of Livestock'!AH6+AH8</f>
        <v>14818500</v>
      </c>
    </row>
    <row r="10" spans="1:34" ht="18.75" customHeight="1" x14ac:dyDescent="0.35">
      <c r="A10" s="135"/>
      <c r="B10" s="142">
        <v>2007</v>
      </c>
      <c r="C10" s="143" t="s">
        <v>17</v>
      </c>
      <c r="D10" s="144">
        <f>'Livestock Census Data'!D8</f>
        <v>576927</v>
      </c>
      <c r="E10" s="144">
        <f>'Livestock Census Data'!E8</f>
        <v>344998</v>
      </c>
      <c r="F10" s="144">
        <f>'Livestock Census Data'!F8</f>
        <v>443680</v>
      </c>
      <c r="G10" s="144">
        <f>'Livestock Census Data'!G8</f>
        <v>15441</v>
      </c>
      <c r="H10" s="144">
        <f>'Livestock Census Data'!H8</f>
        <v>240199</v>
      </c>
      <c r="I10" s="144">
        <f>'Livestock Census Data'!I8</f>
        <v>255640</v>
      </c>
      <c r="J10" s="144">
        <f>'Livestock Census Data'!J8</f>
        <v>1621245</v>
      </c>
      <c r="K10" s="144">
        <f>'Livestock Census Data'!K8</f>
        <v>33688</v>
      </c>
      <c r="L10" s="144">
        <f>'Livestock Census Data'!L8</f>
        <v>31833</v>
      </c>
      <c r="M10" s="144">
        <f>'Livestock Census Data'!M8</f>
        <v>31249</v>
      </c>
      <c r="N10" s="144">
        <f>'Livestock Census Data'!N8</f>
        <v>4136</v>
      </c>
      <c r="O10" s="144">
        <f>'Livestock Census Data'!O8</f>
        <v>17966</v>
      </c>
      <c r="P10" s="144">
        <f>'Livestock Census Data'!P8</f>
        <v>22102</v>
      </c>
      <c r="Q10" s="144">
        <f>'Livestock Census Data'!Q8</f>
        <v>118872</v>
      </c>
      <c r="R10" s="144">
        <f>'Livestock Census Data'!R8</f>
        <v>10220</v>
      </c>
      <c r="S10" s="144">
        <f>'Livestock Census Data'!S8</f>
        <v>16518</v>
      </c>
      <c r="T10" s="144">
        <f>'Livestock Census Data'!T8</f>
        <v>19855</v>
      </c>
      <c r="U10" s="144">
        <f>'Livestock Census Data'!U8</f>
        <v>5456</v>
      </c>
      <c r="V10" s="144">
        <f>'Livestock Census Data'!V8</f>
        <v>6096</v>
      </c>
      <c r="W10" s="144">
        <f>'Livestock Census Data'!W8</f>
        <v>11552</v>
      </c>
      <c r="X10" s="144">
        <f>'Livestock Census Data'!X8</f>
        <v>58145</v>
      </c>
      <c r="Y10" s="144">
        <f>'Livestock Census Data'!Y8</f>
        <v>1798262</v>
      </c>
      <c r="Z10" s="144">
        <f>'Livestock Census Data'!Z8</f>
        <v>965</v>
      </c>
      <c r="AA10" s="144">
        <f>'Livestock Census Data'!AA8</f>
        <v>1729127</v>
      </c>
      <c r="AB10" s="144">
        <f>'Livestock Census Data'!AB8</f>
        <v>59017</v>
      </c>
      <c r="AC10" s="144">
        <f>'Livestock Census Data'!AC8</f>
        <v>51</v>
      </c>
      <c r="AD10" s="144">
        <f>'Livestock Census Data'!AD8</f>
        <v>30</v>
      </c>
      <c r="AE10" s="144">
        <f>'Livestock Census Data'!AE8</f>
        <v>0</v>
      </c>
      <c r="AF10" s="144">
        <f>'Livestock Census Data'!AF8</f>
        <v>1789190</v>
      </c>
      <c r="AG10" s="144">
        <f>'Livestock Census Data'!AG8</f>
        <v>3587452</v>
      </c>
      <c r="AH10" s="144">
        <f>'Livestock Census Data'!AH8</f>
        <v>15686000</v>
      </c>
    </row>
    <row r="11" spans="1:34" ht="18.75" customHeight="1" x14ac:dyDescent="0.35">
      <c r="A11" s="135"/>
      <c r="B11" s="142">
        <v>2008</v>
      </c>
      <c r="C11" s="143" t="s">
        <v>17</v>
      </c>
      <c r="D11" s="144">
        <f>'IR of Livestock'!D8+D10</f>
        <v>556225.80000000005</v>
      </c>
      <c r="E11" s="144">
        <f>'IR of Livestock'!E8+E10</f>
        <v>354372</v>
      </c>
      <c r="F11" s="144">
        <f>'IR of Livestock'!F8+F10</f>
        <v>398594.8</v>
      </c>
      <c r="G11" s="144">
        <f>'IR of Livestock'!G8+G10</f>
        <v>14590.2</v>
      </c>
      <c r="H11" s="144">
        <f>'IR of Livestock'!H8+H10</f>
        <v>223529.60000000001</v>
      </c>
      <c r="I11" s="144">
        <f>'IR of Livestock'!I8+I10</f>
        <v>238119.8</v>
      </c>
      <c r="J11" s="144">
        <f>'IR of Livestock'!J8+J10</f>
        <v>1547312.4</v>
      </c>
      <c r="K11" s="144">
        <f>'IR of Livestock'!K8+K10</f>
        <v>31154.799999999999</v>
      </c>
      <c r="L11" s="144">
        <f>'IR of Livestock'!L8+L10</f>
        <v>29772.6</v>
      </c>
      <c r="M11" s="144">
        <f>'IR of Livestock'!M8+M10</f>
        <v>28221.200000000001</v>
      </c>
      <c r="N11" s="144">
        <f>'IR of Livestock'!N8+N10</f>
        <v>4045.8</v>
      </c>
      <c r="O11" s="144">
        <f>'IR of Livestock'!O8+O10</f>
        <v>17312.2</v>
      </c>
      <c r="P11" s="144">
        <f>'IR of Livestock'!P8+P10</f>
        <v>21358</v>
      </c>
      <c r="Q11" s="144">
        <f>'IR of Livestock'!Q8+Q10</f>
        <v>110506.6</v>
      </c>
      <c r="R11" s="144">
        <f>'IR of Livestock'!R8+R10</f>
        <v>9540.6</v>
      </c>
      <c r="S11" s="144">
        <f>'IR of Livestock'!S8+S10</f>
        <v>26055.200000000001</v>
      </c>
      <c r="T11" s="144">
        <f>'IR of Livestock'!T8+T10</f>
        <v>18403.400000000001</v>
      </c>
      <c r="U11" s="144">
        <f>'IR of Livestock'!U8+U10</f>
        <v>7411.8</v>
      </c>
      <c r="V11" s="144">
        <f>'IR of Livestock'!V8+V10</f>
        <v>5558.8</v>
      </c>
      <c r="W11" s="144">
        <f>'IR of Livestock'!W8+W10</f>
        <v>12970.6</v>
      </c>
      <c r="X11" s="144">
        <f>'IR of Livestock'!X8+X10</f>
        <v>66969.8</v>
      </c>
      <c r="Y11" s="144">
        <f>'IR of Livestock'!Y8+Y10</f>
        <v>1724788.8</v>
      </c>
      <c r="Z11" s="144">
        <f>'IR of Livestock'!Z8+Z10</f>
        <v>1061.2</v>
      </c>
      <c r="AA11" s="144">
        <f>'IR of Livestock'!AA8+AA10</f>
        <v>1632517</v>
      </c>
      <c r="AB11" s="144">
        <f>'IR of Livestock'!AB8+AB10</f>
        <v>58370</v>
      </c>
      <c r="AC11" s="144">
        <f>'IR of Livestock'!AC8+AC10</f>
        <v>84.4</v>
      </c>
      <c r="AD11" s="144">
        <f>'IR of Livestock'!AD8+AD10</f>
        <v>124.8</v>
      </c>
      <c r="AE11" s="144">
        <f>'IR of Livestock'!AE8+AE10</f>
        <v>1.2</v>
      </c>
      <c r="AF11" s="144">
        <f>'IR of Livestock'!AF8+AF10</f>
        <v>1692158.6</v>
      </c>
      <c r="AG11" s="144">
        <f>'IR of Livestock'!AG8+AG10</f>
        <v>3416947.4</v>
      </c>
      <c r="AH11" s="144">
        <f>'IR of Livestock'!AH8+AH10</f>
        <v>17405185.600000001</v>
      </c>
    </row>
    <row r="12" spans="1:34" ht="18.75" customHeight="1" x14ac:dyDescent="0.35">
      <c r="A12" s="135"/>
      <c r="B12" s="142">
        <v>2009</v>
      </c>
      <c r="C12" s="143" t="s">
        <v>17</v>
      </c>
      <c r="D12" s="144">
        <f>'IR of Livestock'!D8+D11</f>
        <v>535524.60000000009</v>
      </c>
      <c r="E12" s="144">
        <f>'IR of Livestock'!E8+E11</f>
        <v>363746</v>
      </c>
      <c r="F12" s="144">
        <f>'IR of Livestock'!F8+F11</f>
        <v>353509.6</v>
      </c>
      <c r="G12" s="144">
        <f>'IR of Livestock'!G8+G11</f>
        <v>13739.400000000001</v>
      </c>
      <c r="H12" s="144">
        <f>'IR of Livestock'!H8+H11</f>
        <v>206860.2</v>
      </c>
      <c r="I12" s="144">
        <f>'IR of Livestock'!I8+I11</f>
        <v>220599.59999999998</v>
      </c>
      <c r="J12" s="144">
        <f>'IR of Livestock'!J8+J11</f>
        <v>1473379.7999999998</v>
      </c>
      <c r="K12" s="144">
        <f>'IR of Livestock'!K8+K11</f>
        <v>28621.599999999999</v>
      </c>
      <c r="L12" s="144">
        <f>'IR of Livestock'!L8+L11</f>
        <v>27712.199999999997</v>
      </c>
      <c r="M12" s="144">
        <f>'IR of Livestock'!M8+M11</f>
        <v>25193.4</v>
      </c>
      <c r="N12" s="144">
        <f>'IR of Livestock'!N8+N11</f>
        <v>3955.6000000000004</v>
      </c>
      <c r="O12" s="144">
        <f>'IR of Livestock'!O8+O11</f>
        <v>16658.400000000001</v>
      </c>
      <c r="P12" s="144">
        <f>'IR of Livestock'!P8+P11</f>
        <v>20614</v>
      </c>
      <c r="Q12" s="144">
        <f>'IR of Livestock'!Q8+Q11</f>
        <v>102141.20000000001</v>
      </c>
      <c r="R12" s="144">
        <f>'IR of Livestock'!R8+R11</f>
        <v>8861.2000000000007</v>
      </c>
      <c r="S12" s="144">
        <f>'IR of Livestock'!S8+S11</f>
        <v>35592.400000000001</v>
      </c>
      <c r="T12" s="144">
        <f>'IR of Livestock'!T8+T11</f>
        <v>16951.800000000003</v>
      </c>
      <c r="U12" s="144">
        <f>'IR of Livestock'!U8+U11</f>
        <v>9367.6</v>
      </c>
      <c r="V12" s="144">
        <f>'IR of Livestock'!V8+V11</f>
        <v>5021.6000000000004</v>
      </c>
      <c r="W12" s="144">
        <f>'IR of Livestock'!W8+W11</f>
        <v>14389.2</v>
      </c>
      <c r="X12" s="144">
        <f>'IR of Livestock'!X8+X11</f>
        <v>75794.600000000006</v>
      </c>
      <c r="Y12" s="144">
        <f>'IR of Livestock'!Y8+Y11</f>
        <v>1651315.6</v>
      </c>
      <c r="Z12" s="144">
        <f>'IR of Livestock'!Z8+Z11</f>
        <v>1157.4000000000001</v>
      </c>
      <c r="AA12" s="144">
        <f>'IR of Livestock'!AA8+AA11</f>
        <v>1535907</v>
      </c>
      <c r="AB12" s="144">
        <f>'IR of Livestock'!AB8+AB11</f>
        <v>57723</v>
      </c>
      <c r="AC12" s="144">
        <f>'IR of Livestock'!AC8+AC11</f>
        <v>117.80000000000001</v>
      </c>
      <c r="AD12" s="144">
        <f>'IR of Livestock'!AD8+AD11</f>
        <v>219.6</v>
      </c>
      <c r="AE12" s="144">
        <f>'IR of Livestock'!AE8+AE11</f>
        <v>2.4</v>
      </c>
      <c r="AF12" s="144">
        <f>'IR of Livestock'!AF8+AF11</f>
        <v>1595127.2000000002</v>
      </c>
      <c r="AG12" s="144">
        <f>'IR of Livestock'!AG8+AG11</f>
        <v>3246442.8</v>
      </c>
      <c r="AH12" s="144">
        <f>'IR of Livestock'!AH8+AH11</f>
        <v>19124371.200000003</v>
      </c>
    </row>
    <row r="13" spans="1:34" ht="18.75" customHeight="1" x14ac:dyDescent="0.35">
      <c r="A13" s="135"/>
      <c r="B13" s="142">
        <v>2010</v>
      </c>
      <c r="C13" s="143" t="s">
        <v>17</v>
      </c>
      <c r="D13" s="144">
        <f>'IR of Livestock'!D8+D12</f>
        <v>514823.40000000008</v>
      </c>
      <c r="E13" s="144">
        <f>'IR of Livestock'!E8+E12</f>
        <v>373120</v>
      </c>
      <c r="F13" s="144">
        <f>'IR of Livestock'!F8+F12</f>
        <v>308424.39999999997</v>
      </c>
      <c r="G13" s="144">
        <f>'IR of Livestock'!G8+G12</f>
        <v>12888.600000000002</v>
      </c>
      <c r="H13" s="144">
        <f>'IR of Livestock'!H8+H12</f>
        <v>190190.80000000002</v>
      </c>
      <c r="I13" s="144">
        <f>'IR of Livestock'!I8+I12</f>
        <v>203079.39999999997</v>
      </c>
      <c r="J13" s="144">
        <f>'IR of Livestock'!J8+J12</f>
        <v>1399447.1999999997</v>
      </c>
      <c r="K13" s="144">
        <f>'IR of Livestock'!K8+K12</f>
        <v>26088.399999999998</v>
      </c>
      <c r="L13" s="144">
        <f>'IR of Livestock'!L8+L12</f>
        <v>25651.799999999996</v>
      </c>
      <c r="M13" s="144">
        <f>'IR of Livestock'!M8+M12</f>
        <v>22165.600000000002</v>
      </c>
      <c r="N13" s="144">
        <f>'IR of Livestock'!N8+N12</f>
        <v>3865.4000000000005</v>
      </c>
      <c r="O13" s="144">
        <f>'IR of Livestock'!O8+O12</f>
        <v>16004.600000000002</v>
      </c>
      <c r="P13" s="144">
        <f>'IR of Livestock'!P8+P12</f>
        <v>19870</v>
      </c>
      <c r="Q13" s="144">
        <f>'IR of Livestock'!Q8+Q12</f>
        <v>93775.800000000017</v>
      </c>
      <c r="R13" s="144">
        <f>'IR of Livestock'!R8+R12</f>
        <v>8181.8000000000011</v>
      </c>
      <c r="S13" s="144">
        <f>'IR of Livestock'!S8+S12</f>
        <v>45129.600000000006</v>
      </c>
      <c r="T13" s="144">
        <f>'IR of Livestock'!T8+T12</f>
        <v>15500.200000000003</v>
      </c>
      <c r="U13" s="144">
        <f>'IR of Livestock'!U8+U12</f>
        <v>11323.4</v>
      </c>
      <c r="V13" s="144">
        <f>'IR of Livestock'!V8+V12</f>
        <v>4484.4000000000005</v>
      </c>
      <c r="W13" s="144">
        <f>'IR of Livestock'!W8+W12</f>
        <v>15807.800000000001</v>
      </c>
      <c r="X13" s="144">
        <f>'IR of Livestock'!X8+X12</f>
        <v>84619.400000000009</v>
      </c>
      <c r="Y13" s="144">
        <f>'IR of Livestock'!Y8+Y12</f>
        <v>1577842.4000000001</v>
      </c>
      <c r="Z13" s="144">
        <f>'IR of Livestock'!Z8+Z12</f>
        <v>1253.6000000000001</v>
      </c>
      <c r="AA13" s="144">
        <f>'IR of Livestock'!AA8+AA12</f>
        <v>1439297</v>
      </c>
      <c r="AB13" s="144">
        <f>'IR of Livestock'!AB8+AB12</f>
        <v>57076</v>
      </c>
      <c r="AC13" s="144">
        <f>'IR of Livestock'!AC8+AC12</f>
        <v>151.20000000000002</v>
      </c>
      <c r="AD13" s="144">
        <f>'IR of Livestock'!AD8+AD12</f>
        <v>314.39999999999998</v>
      </c>
      <c r="AE13" s="144">
        <f>'IR of Livestock'!AE8+AE12</f>
        <v>3.5999999999999996</v>
      </c>
      <c r="AF13" s="144">
        <f>'IR of Livestock'!AF8+AF12</f>
        <v>1498095.8000000003</v>
      </c>
      <c r="AG13" s="144">
        <f>'IR of Livestock'!AG8+AG12</f>
        <v>3075938.1999999997</v>
      </c>
      <c r="AH13" s="144">
        <f>'IR of Livestock'!AH8+AH12</f>
        <v>20843556.800000004</v>
      </c>
    </row>
    <row r="14" spans="1:34" ht="18.75" customHeight="1" x14ac:dyDescent="0.35">
      <c r="A14" s="135"/>
      <c r="B14" s="142">
        <v>2011</v>
      </c>
      <c r="C14" s="143" t="s">
        <v>17</v>
      </c>
      <c r="D14" s="144">
        <f>'IR of Livestock'!D8+D13</f>
        <v>494122.20000000007</v>
      </c>
      <c r="E14" s="144">
        <f>'IR of Livestock'!E8+E13</f>
        <v>382494</v>
      </c>
      <c r="F14" s="144">
        <f>'IR of Livestock'!F8+F13</f>
        <v>263339.19999999995</v>
      </c>
      <c r="G14" s="144">
        <f>'IR of Livestock'!G8+G13</f>
        <v>12037.800000000003</v>
      </c>
      <c r="H14" s="144">
        <f>'IR of Livestock'!H8+H13</f>
        <v>173521.40000000002</v>
      </c>
      <c r="I14" s="144">
        <f>'IR of Livestock'!I8+I13</f>
        <v>185559.19999999995</v>
      </c>
      <c r="J14" s="144">
        <f>'IR of Livestock'!J8+J13</f>
        <v>1325514.5999999996</v>
      </c>
      <c r="K14" s="144">
        <f>'IR of Livestock'!K8+K13</f>
        <v>23555.199999999997</v>
      </c>
      <c r="L14" s="144">
        <f>'IR of Livestock'!L8+L13</f>
        <v>23591.399999999994</v>
      </c>
      <c r="M14" s="144">
        <f>'IR of Livestock'!M8+M13</f>
        <v>19137.800000000003</v>
      </c>
      <c r="N14" s="144">
        <f>'IR of Livestock'!N8+N13</f>
        <v>3775.2000000000007</v>
      </c>
      <c r="O14" s="144">
        <f>'IR of Livestock'!O8+O13</f>
        <v>15350.800000000003</v>
      </c>
      <c r="P14" s="144">
        <f>'IR of Livestock'!P8+P13</f>
        <v>19126</v>
      </c>
      <c r="Q14" s="144">
        <f>'IR of Livestock'!Q8+Q13</f>
        <v>85410.400000000023</v>
      </c>
      <c r="R14" s="144">
        <f>'IR of Livestock'!R8+R13</f>
        <v>7502.4000000000015</v>
      </c>
      <c r="S14" s="144">
        <f>'IR of Livestock'!S8+S13</f>
        <v>54666.8</v>
      </c>
      <c r="T14" s="144">
        <f>'IR of Livestock'!T8+T13</f>
        <v>14048.600000000002</v>
      </c>
      <c r="U14" s="144">
        <f>'IR of Livestock'!U8+U13</f>
        <v>13279.199999999999</v>
      </c>
      <c r="V14" s="144">
        <f>'IR of Livestock'!V8+V13</f>
        <v>3947.2000000000007</v>
      </c>
      <c r="W14" s="144">
        <f>'IR of Livestock'!W8+W13</f>
        <v>17226.400000000001</v>
      </c>
      <c r="X14" s="144">
        <f>'IR of Livestock'!X8+X13</f>
        <v>93444.200000000012</v>
      </c>
      <c r="Y14" s="144">
        <f>'IR of Livestock'!Y8+Y13</f>
        <v>1504369.2000000002</v>
      </c>
      <c r="Z14" s="144">
        <f>'IR of Livestock'!Z8+Z13</f>
        <v>1349.8000000000002</v>
      </c>
      <c r="AA14" s="144">
        <f>'IR of Livestock'!AA8+AA13</f>
        <v>1342687</v>
      </c>
      <c r="AB14" s="144">
        <f>'IR of Livestock'!AB8+AB13</f>
        <v>56429</v>
      </c>
      <c r="AC14" s="144">
        <f>'IR of Livestock'!AC8+AC13</f>
        <v>184.60000000000002</v>
      </c>
      <c r="AD14" s="144">
        <f>'IR of Livestock'!AD8+AD13</f>
        <v>409.2</v>
      </c>
      <c r="AE14" s="144">
        <f>'IR of Livestock'!AE8+AE13</f>
        <v>4.8</v>
      </c>
      <c r="AF14" s="144">
        <f>'IR of Livestock'!AF8+AF13</f>
        <v>1401064.4000000004</v>
      </c>
      <c r="AG14" s="144">
        <f>'IR of Livestock'!AG8+AG13</f>
        <v>2905433.5999999996</v>
      </c>
      <c r="AH14" s="144">
        <f>'IR of Livestock'!AH8+AH13</f>
        <v>22562742.400000006</v>
      </c>
    </row>
    <row r="15" spans="1:34" ht="18.75" customHeight="1" x14ac:dyDescent="0.35">
      <c r="A15" s="135"/>
      <c r="B15" s="142">
        <v>2012</v>
      </c>
      <c r="C15" s="143" t="s">
        <v>17</v>
      </c>
      <c r="D15" s="144">
        <f>'Livestock Census Data'!D10</f>
        <v>473421</v>
      </c>
      <c r="E15" s="144">
        <f>'Livestock Census Data'!E10</f>
        <v>391868</v>
      </c>
      <c r="F15" s="144">
        <f>'Livestock Census Data'!F10</f>
        <v>218254</v>
      </c>
      <c r="G15" s="144">
        <f>'Livestock Census Data'!G10</f>
        <v>11187</v>
      </c>
      <c r="H15" s="144">
        <f>'Livestock Census Data'!H10</f>
        <v>156852</v>
      </c>
      <c r="I15" s="144">
        <f>'Livestock Census Data'!I10</f>
        <v>168039</v>
      </c>
      <c r="J15" s="144">
        <f>'Livestock Census Data'!J10</f>
        <v>1251582</v>
      </c>
      <c r="K15" s="144">
        <f>'Livestock Census Data'!K10</f>
        <v>21022</v>
      </c>
      <c r="L15" s="144">
        <f>'Livestock Census Data'!L10</f>
        <v>21531</v>
      </c>
      <c r="M15" s="144">
        <f>'Livestock Census Data'!M10</f>
        <v>16110</v>
      </c>
      <c r="N15" s="144">
        <f>'Livestock Census Data'!N10</f>
        <v>3685</v>
      </c>
      <c r="O15" s="144">
        <f>'Livestock Census Data'!O10</f>
        <v>14697</v>
      </c>
      <c r="P15" s="144">
        <f>'Livestock Census Data'!P10</f>
        <v>18382</v>
      </c>
      <c r="Q15" s="144">
        <f>'Livestock Census Data'!Q10</f>
        <v>77045</v>
      </c>
      <c r="R15" s="144">
        <f>'Livestock Census Data'!R10</f>
        <v>6823</v>
      </c>
      <c r="S15" s="144">
        <f>'Livestock Census Data'!S10</f>
        <v>64204</v>
      </c>
      <c r="T15" s="144">
        <f>'Livestock Census Data'!T10</f>
        <v>12597</v>
      </c>
      <c r="U15" s="144">
        <f>'Livestock Census Data'!U10</f>
        <v>15235</v>
      </c>
      <c r="V15" s="144">
        <f>'Livestock Census Data'!V10</f>
        <v>3410</v>
      </c>
      <c r="W15" s="144">
        <f>'Livestock Census Data'!W10</f>
        <v>18645</v>
      </c>
      <c r="X15" s="144">
        <f>'Livestock Census Data'!X10</f>
        <v>102269</v>
      </c>
      <c r="Y15" s="144">
        <f>'Livestock Census Data'!Y10</f>
        <v>1430896</v>
      </c>
      <c r="Z15" s="144">
        <f>'Livestock Census Data'!Z10</f>
        <v>1446</v>
      </c>
      <c r="AA15" s="144">
        <f>'Livestock Census Data'!AA10</f>
        <v>1246077</v>
      </c>
      <c r="AB15" s="144">
        <f>'Livestock Census Data'!AB10</f>
        <v>55782</v>
      </c>
      <c r="AC15" s="144">
        <f>'Livestock Census Data'!AC10</f>
        <v>218</v>
      </c>
      <c r="AD15" s="144">
        <f>'Livestock Census Data'!AD10</f>
        <v>504</v>
      </c>
      <c r="AE15" s="144">
        <f>'Livestock Census Data'!AE10</f>
        <v>6</v>
      </c>
      <c r="AF15" s="144">
        <f>'Livestock Census Data'!AF10</f>
        <v>1304033</v>
      </c>
      <c r="AG15" s="144">
        <f>'Livestock Census Data'!AG10</f>
        <v>2734929</v>
      </c>
      <c r="AH15" s="144">
        <f>'Livestock Census Data'!AH10</f>
        <v>24281928</v>
      </c>
    </row>
    <row r="16" spans="1:34" ht="18.75" customHeight="1" x14ac:dyDescent="0.35">
      <c r="A16" s="135"/>
      <c r="B16" s="142">
        <v>2013</v>
      </c>
      <c r="C16" s="143" t="s">
        <v>17</v>
      </c>
      <c r="D16" s="144">
        <f>'IR of Livestock'!D10+D15</f>
        <v>482595.42857142858</v>
      </c>
      <c r="E16" s="144">
        <f>'IR of Livestock'!E10+E15</f>
        <v>391257.57142857142</v>
      </c>
      <c r="F16" s="144">
        <f>'IR of Livestock'!F10+F15</f>
        <v>216876.28571428571</v>
      </c>
      <c r="G16" s="144">
        <f>'IR of Livestock'!G10+G15</f>
        <v>10826.285714285714</v>
      </c>
      <c r="H16" s="144">
        <f>'IR of Livestock'!H10+H15</f>
        <v>151129.57142857142</v>
      </c>
      <c r="I16" s="144">
        <f>'IR of Livestock'!I10+I15</f>
        <v>161955.85714285713</v>
      </c>
      <c r="J16" s="144">
        <f>'IR of Livestock'!J10+J15</f>
        <v>1252685.142857143</v>
      </c>
      <c r="K16" s="144">
        <f>'IR of Livestock'!K10+K15</f>
        <v>20548</v>
      </c>
      <c r="L16" s="144">
        <f>'IR of Livestock'!L10+L15</f>
        <v>21996</v>
      </c>
      <c r="M16" s="144">
        <f>'IR of Livestock'!M10+M15</f>
        <v>16130.571428571429</v>
      </c>
      <c r="N16" s="144">
        <f>'IR of Livestock'!N10+N15</f>
        <v>3578.5714285714284</v>
      </c>
      <c r="O16" s="144">
        <f>'IR of Livestock'!O10+O15</f>
        <v>14141.428571428571</v>
      </c>
      <c r="P16" s="144">
        <f>'IR of Livestock'!P10+P15</f>
        <v>17720</v>
      </c>
      <c r="Q16" s="144">
        <f>'IR of Livestock'!Q10+Q15</f>
        <v>76394.571428571435</v>
      </c>
      <c r="R16" s="144">
        <f>'IR of Livestock'!R10+R15</f>
        <v>6596</v>
      </c>
      <c r="S16" s="144">
        <f>'IR of Livestock'!S10+S15</f>
        <v>66726.857142857145</v>
      </c>
      <c r="T16" s="144">
        <f>'IR of Livestock'!T10+T15</f>
        <v>11606.571428571429</v>
      </c>
      <c r="U16" s="144">
        <f>'IR of Livestock'!U10+U15</f>
        <v>13977.714285714286</v>
      </c>
      <c r="V16" s="144">
        <f>'IR of Livestock'!V10+V15</f>
        <v>3252.5714285714284</v>
      </c>
      <c r="W16" s="144">
        <f>'IR of Livestock'!W10+W15</f>
        <v>17230.285714285714</v>
      </c>
      <c r="X16" s="144">
        <f>'IR of Livestock'!X10+X15</f>
        <v>102159.71428571429</v>
      </c>
      <c r="Y16" s="144">
        <f>'IR of Livestock'!Y10+Y15</f>
        <v>1431239.4285714286</v>
      </c>
      <c r="Z16" s="144">
        <f>'IR of Livestock'!Z10+Z15</f>
        <v>1451.1428571428571</v>
      </c>
      <c r="AA16" s="144">
        <f>'IR of Livestock'!AA10+AA15</f>
        <v>1262231.857142857</v>
      </c>
      <c r="AB16" s="144">
        <f>'IR of Livestock'!AB10+AB15</f>
        <v>62650.714285714283</v>
      </c>
      <c r="AC16" s="144">
        <f>'IR of Livestock'!AC10+AC15</f>
        <v>266.85714285714283</v>
      </c>
      <c r="AD16" s="144">
        <f>'IR of Livestock'!AD10+AD15</f>
        <v>441.28571428571428</v>
      </c>
      <c r="AE16" s="144">
        <f>'IR of Livestock'!AE10+AE15</f>
        <v>8.8571428571428577</v>
      </c>
      <c r="AF16" s="144">
        <f>'IR of Livestock'!AF10+AF15</f>
        <v>1327050.7142857143</v>
      </c>
      <c r="AG16" s="144">
        <f>'IR of Livestock'!AG10+AG15</f>
        <v>2758290.1428571427</v>
      </c>
      <c r="AH16" s="144">
        <f>'IR of Livestock'!AH10+AH15</f>
        <v>25066210.428571429</v>
      </c>
    </row>
    <row r="17" spans="1:34" ht="18.75" customHeight="1" x14ac:dyDescent="0.35">
      <c r="A17" s="135"/>
      <c r="B17" s="142">
        <v>2014</v>
      </c>
      <c r="C17" s="143" t="s">
        <v>17</v>
      </c>
      <c r="D17" s="144">
        <f>'IR of Livestock'!D10+D16</f>
        <v>491769.85714285716</v>
      </c>
      <c r="E17" s="144">
        <f>'IR of Livestock'!E10+E16</f>
        <v>390647.14285714284</v>
      </c>
      <c r="F17" s="144">
        <f>'IR of Livestock'!F10+F16</f>
        <v>215498.57142857142</v>
      </c>
      <c r="G17" s="144">
        <f>'IR of Livestock'!G10+G16</f>
        <v>10465.571428571428</v>
      </c>
      <c r="H17" s="144">
        <f>'IR of Livestock'!H10+H16</f>
        <v>145407.14285714284</v>
      </c>
      <c r="I17" s="144">
        <f>'IR of Livestock'!I10+I16</f>
        <v>155872.71428571426</v>
      </c>
      <c r="J17" s="144">
        <f>'IR of Livestock'!J10+J16</f>
        <v>1253788.2857142859</v>
      </c>
      <c r="K17" s="144">
        <f>'IR of Livestock'!K10+K16</f>
        <v>20074</v>
      </c>
      <c r="L17" s="144">
        <f>'IR of Livestock'!L10+L16</f>
        <v>22461</v>
      </c>
      <c r="M17" s="144">
        <f>'IR of Livestock'!M10+M16</f>
        <v>16151.142857142859</v>
      </c>
      <c r="N17" s="144">
        <f>'IR of Livestock'!N10+N16</f>
        <v>3472.1428571428569</v>
      </c>
      <c r="O17" s="144">
        <f>'IR of Livestock'!O10+O16</f>
        <v>13585.857142857141</v>
      </c>
      <c r="P17" s="144">
        <f>'IR of Livestock'!P10+P16</f>
        <v>17058</v>
      </c>
      <c r="Q17" s="144">
        <f>'IR of Livestock'!Q10+Q16</f>
        <v>75744.14285714287</v>
      </c>
      <c r="R17" s="144">
        <f>'IR of Livestock'!R10+R16</f>
        <v>6369</v>
      </c>
      <c r="S17" s="144">
        <f>'IR of Livestock'!S10+S16</f>
        <v>69249.71428571429</v>
      </c>
      <c r="T17" s="144">
        <f>'IR of Livestock'!T10+T16</f>
        <v>10616.142857142859</v>
      </c>
      <c r="U17" s="144">
        <f>'IR of Livestock'!U10+U16</f>
        <v>12720.428571428572</v>
      </c>
      <c r="V17" s="144">
        <f>'IR of Livestock'!V10+V16</f>
        <v>3095.1428571428569</v>
      </c>
      <c r="W17" s="144">
        <f>'IR of Livestock'!W10+W16</f>
        <v>15815.571428571428</v>
      </c>
      <c r="X17" s="144">
        <f>'IR of Livestock'!X10+X16</f>
        <v>102050.42857142858</v>
      </c>
      <c r="Y17" s="144">
        <f>'IR of Livestock'!Y10+Y16</f>
        <v>1431582.8571428573</v>
      </c>
      <c r="Z17" s="144">
        <f>'IR of Livestock'!Z10+Z16</f>
        <v>1456.2857142857142</v>
      </c>
      <c r="AA17" s="144">
        <f>'IR of Livestock'!AA10+AA16</f>
        <v>1278386.7142857141</v>
      </c>
      <c r="AB17" s="144">
        <f>'IR of Livestock'!AB10+AB16</f>
        <v>69519.428571428565</v>
      </c>
      <c r="AC17" s="144">
        <f>'IR of Livestock'!AC10+AC16</f>
        <v>315.71428571428567</v>
      </c>
      <c r="AD17" s="144">
        <f>'IR of Livestock'!AD10+AD16</f>
        <v>378.57142857142856</v>
      </c>
      <c r="AE17" s="144">
        <f>'IR of Livestock'!AE10+AE16</f>
        <v>11.714285714285715</v>
      </c>
      <c r="AF17" s="144">
        <f>'IR of Livestock'!AF10+AF16</f>
        <v>1350068.4285714286</v>
      </c>
      <c r="AG17" s="144">
        <f>'IR of Livestock'!AG10+AG16</f>
        <v>2781651.2857142854</v>
      </c>
      <c r="AH17" s="144">
        <f>'IR of Livestock'!AH10+AH16</f>
        <v>25850492.857142858</v>
      </c>
    </row>
    <row r="18" spans="1:34" ht="18.75" customHeight="1" x14ac:dyDescent="0.35">
      <c r="A18" s="135"/>
      <c r="B18" s="142">
        <v>2015</v>
      </c>
      <c r="C18" s="143" t="s">
        <v>17</v>
      </c>
      <c r="D18" s="144">
        <f>'IR of Livestock'!D10+D17</f>
        <v>500944.28571428574</v>
      </c>
      <c r="E18" s="144">
        <f>'IR of Livestock'!E10+E17</f>
        <v>390036.71428571426</v>
      </c>
      <c r="F18" s="144">
        <f>'IR of Livestock'!F10+F17</f>
        <v>214120.85714285713</v>
      </c>
      <c r="G18" s="144">
        <f>'IR of Livestock'!G10+G17</f>
        <v>10104.857142857141</v>
      </c>
      <c r="H18" s="144">
        <f>'IR of Livestock'!H10+H17</f>
        <v>139684.71428571426</v>
      </c>
      <c r="I18" s="144">
        <f>'IR of Livestock'!I10+I17</f>
        <v>149789.57142857139</v>
      </c>
      <c r="J18" s="144">
        <f>'IR of Livestock'!J10+J17</f>
        <v>1254891.4285714289</v>
      </c>
      <c r="K18" s="144">
        <f>'IR of Livestock'!K10+K17</f>
        <v>19600</v>
      </c>
      <c r="L18" s="144">
        <f>'IR of Livestock'!L10+L17</f>
        <v>22926</v>
      </c>
      <c r="M18" s="144">
        <f>'IR of Livestock'!M10+M17</f>
        <v>16171.714285714288</v>
      </c>
      <c r="N18" s="144">
        <f>'IR of Livestock'!N10+N17</f>
        <v>3365.7142857142853</v>
      </c>
      <c r="O18" s="144">
        <f>'IR of Livestock'!O10+O17</f>
        <v>13030.285714285712</v>
      </c>
      <c r="P18" s="144">
        <f>'IR of Livestock'!P10+P17</f>
        <v>16396</v>
      </c>
      <c r="Q18" s="144">
        <f>'IR of Livestock'!Q10+Q17</f>
        <v>75093.714285714304</v>
      </c>
      <c r="R18" s="144">
        <f>'IR of Livestock'!R10+R17</f>
        <v>6142</v>
      </c>
      <c r="S18" s="144">
        <f>'IR of Livestock'!S10+S17</f>
        <v>71772.571428571435</v>
      </c>
      <c r="T18" s="144">
        <f>'IR of Livestock'!T10+T17</f>
        <v>9625.7142857142881</v>
      </c>
      <c r="U18" s="144">
        <f>'IR of Livestock'!U10+U17</f>
        <v>11463.142857142859</v>
      </c>
      <c r="V18" s="144">
        <f>'IR of Livestock'!V10+V17</f>
        <v>2937.7142857142853</v>
      </c>
      <c r="W18" s="144">
        <f>'IR of Livestock'!W10+W17</f>
        <v>14400.857142857141</v>
      </c>
      <c r="X18" s="144">
        <f>'IR of Livestock'!X10+X17</f>
        <v>101941.14285714287</v>
      </c>
      <c r="Y18" s="144">
        <f>'IR of Livestock'!Y10+Y17</f>
        <v>1431926.2857142859</v>
      </c>
      <c r="Z18" s="144">
        <f>'IR of Livestock'!Z10+Z17</f>
        <v>1461.4285714285713</v>
      </c>
      <c r="AA18" s="144">
        <f>'IR of Livestock'!AA10+AA17</f>
        <v>1294541.5714285711</v>
      </c>
      <c r="AB18" s="144">
        <f>'IR of Livestock'!AB10+AB17</f>
        <v>76388.142857142855</v>
      </c>
      <c r="AC18" s="144">
        <f>'IR of Livestock'!AC10+AC17</f>
        <v>364.5714285714285</v>
      </c>
      <c r="AD18" s="144">
        <f>'IR of Livestock'!AD10+AD17</f>
        <v>315.85714285714283</v>
      </c>
      <c r="AE18" s="144">
        <f>'IR of Livestock'!AE10+AE17</f>
        <v>14.571428571428573</v>
      </c>
      <c r="AF18" s="144">
        <f>'IR of Livestock'!AF10+AF17</f>
        <v>1373086.142857143</v>
      </c>
      <c r="AG18" s="144">
        <f>'IR of Livestock'!AG10+AG17</f>
        <v>2805012.4285714282</v>
      </c>
      <c r="AH18" s="144">
        <f>'IR of Livestock'!AH10+AH17</f>
        <v>26634775.285714287</v>
      </c>
    </row>
    <row r="19" spans="1:34" ht="18.75" customHeight="1" x14ac:dyDescent="0.35">
      <c r="A19" s="135"/>
      <c r="B19" s="142">
        <v>2016</v>
      </c>
      <c r="C19" s="143" t="s">
        <v>17</v>
      </c>
      <c r="D19" s="144">
        <f>'IR of Livestock'!D10+D18</f>
        <v>510118.71428571432</v>
      </c>
      <c r="E19" s="144">
        <f>'IR of Livestock'!E10+E18</f>
        <v>389426.28571428568</v>
      </c>
      <c r="F19" s="144">
        <f>'IR of Livestock'!F10+F18</f>
        <v>212743.14285714284</v>
      </c>
      <c r="G19" s="144">
        <f>'IR of Livestock'!G10+G18</f>
        <v>9744.1428571428551</v>
      </c>
      <c r="H19" s="144">
        <f>'IR of Livestock'!H10+H18</f>
        <v>133962.28571428568</v>
      </c>
      <c r="I19" s="144">
        <f>'IR of Livestock'!I10+I18</f>
        <v>143706.42857142852</v>
      </c>
      <c r="J19" s="144">
        <f>'IR of Livestock'!J10+J18</f>
        <v>1255994.5714285718</v>
      </c>
      <c r="K19" s="144">
        <f>'IR of Livestock'!K10+K18</f>
        <v>19126</v>
      </c>
      <c r="L19" s="144">
        <f>'IR of Livestock'!L10+L18</f>
        <v>23391</v>
      </c>
      <c r="M19" s="144">
        <f>'IR of Livestock'!M10+M18</f>
        <v>16192.285714285717</v>
      </c>
      <c r="N19" s="144">
        <f>'IR of Livestock'!N10+N18</f>
        <v>3259.2857142857138</v>
      </c>
      <c r="O19" s="144">
        <f>'IR of Livestock'!O10+O18</f>
        <v>12474.714285714283</v>
      </c>
      <c r="P19" s="144">
        <f>'IR of Livestock'!P10+P18</f>
        <v>15734</v>
      </c>
      <c r="Q19" s="144">
        <f>'IR of Livestock'!Q10+Q18</f>
        <v>74443.285714285739</v>
      </c>
      <c r="R19" s="144">
        <f>'IR of Livestock'!R10+R18</f>
        <v>5915</v>
      </c>
      <c r="S19" s="144">
        <f>'IR of Livestock'!S10+S18</f>
        <v>74295.42857142858</v>
      </c>
      <c r="T19" s="144">
        <f>'IR of Livestock'!T10+T18</f>
        <v>8635.2857142857174</v>
      </c>
      <c r="U19" s="144">
        <f>'IR of Livestock'!U10+U18</f>
        <v>10205.857142857145</v>
      </c>
      <c r="V19" s="144">
        <f>'IR of Livestock'!V10+V18</f>
        <v>2780.2857142857138</v>
      </c>
      <c r="W19" s="144">
        <f>'IR of Livestock'!W10+W18</f>
        <v>12986.142857142855</v>
      </c>
      <c r="X19" s="144">
        <f>'IR of Livestock'!X10+X18</f>
        <v>101831.85714285716</v>
      </c>
      <c r="Y19" s="144">
        <f>'IR of Livestock'!Y10+Y18</f>
        <v>1432269.7142857146</v>
      </c>
      <c r="Z19" s="144">
        <f>'IR of Livestock'!Z10+Z18</f>
        <v>1466.5714285714284</v>
      </c>
      <c r="AA19" s="144">
        <f>'IR of Livestock'!AA10+AA18</f>
        <v>1310696.4285714282</v>
      </c>
      <c r="AB19" s="144">
        <f>'IR of Livestock'!AB10+AB18</f>
        <v>83256.857142857145</v>
      </c>
      <c r="AC19" s="144">
        <f>'IR of Livestock'!AC10+AC18</f>
        <v>413.42857142857133</v>
      </c>
      <c r="AD19" s="144">
        <f>'IR of Livestock'!AD10+AD18</f>
        <v>253.14285714285711</v>
      </c>
      <c r="AE19" s="144">
        <f>'IR of Livestock'!AE10+AE18</f>
        <v>17.428571428571431</v>
      </c>
      <c r="AF19" s="144">
        <f>'IR of Livestock'!AF10+AF18</f>
        <v>1396103.8571428573</v>
      </c>
      <c r="AG19" s="144">
        <f>'IR of Livestock'!AG10+AG18</f>
        <v>2828373.5714285709</v>
      </c>
      <c r="AH19" s="144">
        <f>'IR of Livestock'!AH10+AH18</f>
        <v>27419057.714285716</v>
      </c>
    </row>
    <row r="20" spans="1:34" ht="18.75" customHeight="1" x14ac:dyDescent="0.35">
      <c r="A20" s="135"/>
      <c r="B20" s="142">
        <v>2017</v>
      </c>
      <c r="C20" s="143" t="s">
        <v>17</v>
      </c>
      <c r="D20" s="144">
        <f>'IR of Livestock'!D10+D19</f>
        <v>519293.1428571429</v>
      </c>
      <c r="E20" s="144">
        <f>'IR of Livestock'!E10+E19</f>
        <v>388815.8571428571</v>
      </c>
      <c r="F20" s="144">
        <f>'IR of Livestock'!F10+F19</f>
        <v>211365.42857142855</v>
      </c>
      <c r="G20" s="144">
        <f>'IR of Livestock'!G10+G19</f>
        <v>9383.4285714285688</v>
      </c>
      <c r="H20" s="144">
        <f>'IR of Livestock'!H10+H19</f>
        <v>128239.85714285712</v>
      </c>
      <c r="I20" s="144">
        <f>'IR of Livestock'!I10+I19</f>
        <v>137623.28571428565</v>
      </c>
      <c r="J20" s="144">
        <f>'IR of Livestock'!J10+J19</f>
        <v>1257097.7142857148</v>
      </c>
      <c r="K20" s="144">
        <f>'IR of Livestock'!K10+K19</f>
        <v>18652</v>
      </c>
      <c r="L20" s="144">
        <f>'IR of Livestock'!L10+L19</f>
        <v>23856</v>
      </c>
      <c r="M20" s="144">
        <f>'IR of Livestock'!M10+M19</f>
        <v>16212.857142857147</v>
      </c>
      <c r="N20" s="144">
        <f>'IR of Livestock'!N10+N19</f>
        <v>3152.8571428571422</v>
      </c>
      <c r="O20" s="144">
        <f>'IR of Livestock'!O10+O19</f>
        <v>11919.142857142853</v>
      </c>
      <c r="P20" s="144">
        <f>'IR of Livestock'!P10+P19</f>
        <v>15072</v>
      </c>
      <c r="Q20" s="144">
        <f>'IR of Livestock'!Q10+Q19</f>
        <v>73792.857142857174</v>
      </c>
      <c r="R20" s="144">
        <f>'IR of Livestock'!R10+R19</f>
        <v>5688</v>
      </c>
      <c r="S20" s="144">
        <f>'IR of Livestock'!S10+S19</f>
        <v>76818.285714285725</v>
      </c>
      <c r="T20" s="144">
        <f>'IR of Livestock'!T10+T19</f>
        <v>7644.8571428571458</v>
      </c>
      <c r="U20" s="144">
        <f>'IR of Livestock'!U10+U19</f>
        <v>8948.5714285714312</v>
      </c>
      <c r="V20" s="144">
        <f>'IR of Livestock'!V10+V19</f>
        <v>2622.8571428571422</v>
      </c>
      <c r="W20" s="144">
        <f>'IR of Livestock'!W10+W19</f>
        <v>11571.428571428569</v>
      </c>
      <c r="X20" s="144">
        <f>'IR of Livestock'!X10+X19</f>
        <v>101722.57142857145</v>
      </c>
      <c r="Y20" s="144">
        <f>'IR of Livestock'!Y10+Y19</f>
        <v>1432613.1428571432</v>
      </c>
      <c r="Z20" s="144">
        <f>'IR of Livestock'!Z10+Z19</f>
        <v>1471.7142857142856</v>
      </c>
      <c r="AA20" s="144">
        <f>'IR of Livestock'!AA10+AA19</f>
        <v>1326851.2857142852</v>
      </c>
      <c r="AB20" s="144">
        <f>'IR of Livestock'!AB10+AB19</f>
        <v>90125.571428571435</v>
      </c>
      <c r="AC20" s="144">
        <f>'IR of Livestock'!AC10+AC19</f>
        <v>462.28571428571416</v>
      </c>
      <c r="AD20" s="144">
        <f>'IR of Livestock'!AD10+AD19</f>
        <v>190.42857142857139</v>
      </c>
      <c r="AE20" s="144">
        <f>'IR of Livestock'!AE10+AE19</f>
        <v>20.285714285714288</v>
      </c>
      <c r="AF20" s="144">
        <f>'IR of Livestock'!AF10+AF19</f>
        <v>1419121.5714285716</v>
      </c>
      <c r="AG20" s="144">
        <f>'IR of Livestock'!AG10+AG19</f>
        <v>2851734.7142857136</v>
      </c>
      <c r="AH20" s="144">
        <f>'IR of Livestock'!AH10+AH19</f>
        <v>28203340.142857146</v>
      </c>
    </row>
    <row r="21" spans="1:34" ht="18.75" customHeight="1" x14ac:dyDescent="0.35">
      <c r="A21" s="135"/>
      <c r="B21" s="142">
        <v>2018</v>
      </c>
      <c r="C21" s="143" t="s">
        <v>17</v>
      </c>
      <c r="D21" s="144">
        <f>'IR of Livestock'!D10+D20</f>
        <v>528467.57142857148</v>
      </c>
      <c r="E21" s="144">
        <f>'IR of Livestock'!E10+E20</f>
        <v>388205.42857142852</v>
      </c>
      <c r="F21" s="144">
        <f>'IR of Livestock'!F10+F20</f>
        <v>209987.71428571426</v>
      </c>
      <c r="G21" s="144">
        <f>'IR of Livestock'!G10+G20</f>
        <v>9022.7142857142826</v>
      </c>
      <c r="H21" s="144">
        <f>'IR of Livestock'!H10+H20</f>
        <v>122517.42857142855</v>
      </c>
      <c r="I21" s="144">
        <f>'IR of Livestock'!I10+I20</f>
        <v>131540.14285714278</v>
      </c>
      <c r="J21" s="144">
        <f>'IR of Livestock'!J10+J20</f>
        <v>1258200.8571428577</v>
      </c>
      <c r="K21" s="144">
        <f>'IR of Livestock'!K10+K20</f>
        <v>18178</v>
      </c>
      <c r="L21" s="144">
        <f>'IR of Livestock'!L10+L20</f>
        <v>24321</v>
      </c>
      <c r="M21" s="144">
        <f>'IR of Livestock'!M10+M20</f>
        <v>16233.428571428576</v>
      </c>
      <c r="N21" s="144">
        <f>'IR of Livestock'!N10+N20</f>
        <v>3046.4285714285706</v>
      </c>
      <c r="O21" s="144">
        <f>'IR of Livestock'!O10+O20</f>
        <v>11363.571428571424</v>
      </c>
      <c r="P21" s="144">
        <f>'IR of Livestock'!P10+P20</f>
        <v>14410</v>
      </c>
      <c r="Q21" s="144">
        <f>'IR of Livestock'!Q10+Q20</f>
        <v>73142.428571428609</v>
      </c>
      <c r="R21" s="144">
        <f>'IR of Livestock'!R10+R20</f>
        <v>5461</v>
      </c>
      <c r="S21" s="144">
        <f>'IR of Livestock'!S10+S20</f>
        <v>79341.14285714287</v>
      </c>
      <c r="T21" s="144">
        <f>'IR of Livestock'!T10+T20</f>
        <v>6654.4285714285743</v>
      </c>
      <c r="U21" s="144">
        <f>'IR of Livestock'!U10+U20</f>
        <v>7691.2857142857174</v>
      </c>
      <c r="V21" s="144">
        <f>'IR of Livestock'!V10+V20</f>
        <v>2465.4285714285706</v>
      </c>
      <c r="W21" s="144">
        <f>'IR of Livestock'!W10+W20</f>
        <v>10156.714285714283</v>
      </c>
      <c r="X21" s="144">
        <f>'IR of Livestock'!X10+X20</f>
        <v>101613.28571428574</v>
      </c>
      <c r="Y21" s="144">
        <f>'IR of Livestock'!Y10+Y20</f>
        <v>1432956.5714285718</v>
      </c>
      <c r="Z21" s="144">
        <f>'IR of Livestock'!Z10+Z20</f>
        <v>1476.8571428571427</v>
      </c>
      <c r="AA21" s="144">
        <f>'IR of Livestock'!AA10+AA20</f>
        <v>1343006.1428571423</v>
      </c>
      <c r="AB21" s="144">
        <f>'IR of Livestock'!AB10+AB20</f>
        <v>96994.285714285725</v>
      </c>
      <c r="AC21" s="144">
        <f>'IR of Livestock'!AC10+AC20</f>
        <v>511.142857142857</v>
      </c>
      <c r="AD21" s="144">
        <f>'IR of Livestock'!AD10+AD20</f>
        <v>127.71428571428567</v>
      </c>
      <c r="AE21" s="144">
        <f>'IR of Livestock'!AE10+AE20</f>
        <v>23.142857142857146</v>
      </c>
      <c r="AF21" s="144">
        <f>'IR of Livestock'!AF10+AF20</f>
        <v>1442139.2857142859</v>
      </c>
      <c r="AG21" s="144">
        <f>'IR of Livestock'!AG10+AG20</f>
        <v>2875095.8571428563</v>
      </c>
      <c r="AH21" s="144">
        <f>'IR of Livestock'!AH10+AH20</f>
        <v>28987622.571428575</v>
      </c>
    </row>
    <row r="22" spans="1:34" ht="18.75" customHeight="1" x14ac:dyDescent="0.35">
      <c r="A22" s="135"/>
      <c r="B22" s="142">
        <v>2019</v>
      </c>
      <c r="C22" s="143" t="s">
        <v>17</v>
      </c>
      <c r="D22" s="144">
        <f>'Livestock Census Data'!D12</f>
        <v>537642</v>
      </c>
      <c r="E22" s="144">
        <f>'Livestock Census Data'!E12</f>
        <v>387595</v>
      </c>
      <c r="F22" s="144">
        <f>'Livestock Census Data'!F12</f>
        <v>208610</v>
      </c>
      <c r="G22" s="144">
        <f>'Livestock Census Data'!G12</f>
        <v>8662</v>
      </c>
      <c r="H22" s="144">
        <f>'Livestock Census Data'!H12</f>
        <v>116795</v>
      </c>
      <c r="I22" s="144">
        <f>'Livestock Census Data'!I12</f>
        <v>125457</v>
      </c>
      <c r="J22" s="144">
        <f>'Livestock Census Data'!J12</f>
        <v>1259304</v>
      </c>
      <c r="K22" s="144">
        <f>'Livestock Census Data'!K12</f>
        <v>17704</v>
      </c>
      <c r="L22" s="144">
        <f>'Livestock Census Data'!L12</f>
        <v>24786</v>
      </c>
      <c r="M22" s="144">
        <f>'Livestock Census Data'!M12</f>
        <v>16254</v>
      </c>
      <c r="N22" s="144">
        <f>'Livestock Census Data'!N12</f>
        <v>2940</v>
      </c>
      <c r="O22" s="144">
        <f>'Livestock Census Data'!O12</f>
        <v>10808</v>
      </c>
      <c r="P22" s="144">
        <f>'Livestock Census Data'!P12</f>
        <v>13748</v>
      </c>
      <c r="Q22" s="144">
        <f>'Livestock Census Data'!Q12</f>
        <v>72492</v>
      </c>
      <c r="R22" s="144">
        <f>'Livestock Census Data'!R12</f>
        <v>5234</v>
      </c>
      <c r="S22" s="144">
        <f>'Livestock Census Data'!S12</f>
        <v>81864</v>
      </c>
      <c r="T22" s="144">
        <f>'Livestock Census Data'!T12</f>
        <v>5664</v>
      </c>
      <c r="U22" s="144">
        <f>'Livestock Census Data'!U12</f>
        <v>6434</v>
      </c>
      <c r="V22" s="144">
        <f>'Livestock Census Data'!V12</f>
        <v>2308</v>
      </c>
      <c r="W22" s="144">
        <f>'Livestock Census Data'!W12</f>
        <v>8742</v>
      </c>
      <c r="X22" s="144">
        <f>'Livestock Census Data'!X12</f>
        <v>101504</v>
      </c>
      <c r="Y22" s="144">
        <f>'Livestock Census Data'!Y12</f>
        <v>1433300</v>
      </c>
      <c r="Z22" s="144">
        <f>'Livestock Census Data'!Z12</f>
        <v>1482</v>
      </c>
      <c r="AA22" s="144">
        <f>'Livestock Census Data'!AA12</f>
        <v>1359161</v>
      </c>
      <c r="AB22" s="144">
        <f>'Livestock Census Data'!AB12</f>
        <v>103863</v>
      </c>
      <c r="AC22" s="144">
        <f>'Livestock Census Data'!AC12</f>
        <v>560</v>
      </c>
      <c r="AD22" s="144">
        <f>'Livestock Census Data'!AD12</f>
        <v>65</v>
      </c>
      <c r="AE22" s="144">
        <f>'Livestock Census Data'!AE12</f>
        <v>26</v>
      </c>
      <c r="AF22" s="144">
        <f>'Livestock Census Data'!AF12</f>
        <v>1465157</v>
      </c>
      <c r="AG22" s="144">
        <f>'Livestock Census Data'!AG12</f>
        <v>2898457</v>
      </c>
      <c r="AH22" s="144">
        <f>'Livestock Census Data'!AH12</f>
        <v>29771905</v>
      </c>
    </row>
    <row r="23" spans="1:34" ht="18.75" customHeight="1" x14ac:dyDescent="0.35">
      <c r="A23" s="135"/>
      <c r="B23" s="143">
        <v>2020</v>
      </c>
      <c r="C23" s="143" t="s">
        <v>17</v>
      </c>
      <c r="D23" s="144">
        <f>D22*(1+'CAGR Livestock'!D18)</f>
        <v>547501.64261030778</v>
      </c>
      <c r="E23" s="144">
        <f>E22*(1+'CAGR Livestock'!E18)</f>
        <v>386988.38689556316</v>
      </c>
      <c r="F23" s="144">
        <f>F22*(1+'CAGR Livestock'!F18)</f>
        <v>207267.52106888549</v>
      </c>
      <c r="G23" s="144">
        <f>G22*(1+'CAGR Livestock'!G18)</f>
        <v>8351.1714445413472</v>
      </c>
      <c r="H23" s="144">
        <f>H22*(1+'CAGR Livestock'!H18)</f>
        <v>111977.07923227834</v>
      </c>
      <c r="I23" s="144">
        <f>I22*(1+'CAGR Livestock'!I18)</f>
        <v>120327.29584675042</v>
      </c>
      <c r="J23" s="144">
        <f>J22*(1+'CAGR Livestock'!J18)</f>
        <v>1260411.0252558852</v>
      </c>
      <c r="K23" s="144">
        <f>K22*(1+'CAGR Livestock'!K18)</f>
        <v>17274.833978207673</v>
      </c>
      <c r="L23" s="144">
        <f>L22*(1+'CAGR Livestock'!L18)</f>
        <v>25289.547093582725</v>
      </c>
      <c r="M23" s="144">
        <f>M22*(1+'CAGR Livestock'!M18)</f>
        <v>16274.676234872975</v>
      </c>
      <c r="N23" s="144">
        <f>N22*(1+'CAGR Livestock'!N18)</f>
        <v>2846.6524704717131</v>
      </c>
      <c r="O23" s="144">
        <f>O22*(1+'CAGR Livestock'!O18)</f>
        <v>10343.708781564266</v>
      </c>
      <c r="P23" s="144">
        <f>P22*(1+'CAGR Livestock'!P18)</f>
        <v>13189.17504756408</v>
      </c>
      <c r="Q23" s="144">
        <f>Q22*(1+'CAGR Livestock'!Q18)</f>
        <v>71863.91698003131</v>
      </c>
      <c r="R23" s="144">
        <f>R22*(1+'CAGR Livestock'!R18)</f>
        <v>5039.4705401343726</v>
      </c>
      <c r="S23" s="144">
        <f>S22*(1+'CAGR Livestock'!S18)</f>
        <v>84755.677621736962</v>
      </c>
      <c r="T23" s="144">
        <f>T22*(1+'CAGR Livestock'!T18)</f>
        <v>5052.7901435898038</v>
      </c>
      <c r="U23" s="144">
        <f>U22*(1+'CAGR Livestock'!U18)</f>
        <v>5688.5405242979905</v>
      </c>
      <c r="V23" s="144">
        <f>V22*(1+'CAGR Livestock'!V18)</f>
        <v>2182.8247292564715</v>
      </c>
      <c r="W23" s="144">
        <f>W22*(1+'CAGR Livestock'!W18)</f>
        <v>7845.4474630981877</v>
      </c>
      <c r="X23" s="144">
        <f>X22*(1+'CAGR Livestock'!X18)</f>
        <v>101395.1824229598</v>
      </c>
      <c r="Y23" s="144">
        <f>Y22*(1+'CAGR Livestock'!Y18)</f>
        <v>1433643.7581177067</v>
      </c>
      <c r="Z23" s="144">
        <f>Z22*(1+'CAGR Livestock'!Z18)</f>
        <v>1487.2155071745028</v>
      </c>
      <c r="AA23" s="144">
        <f>AA22*(1+'CAGR Livestock'!AA18)</f>
        <v>1376132.7684149428</v>
      </c>
      <c r="AB23" s="144">
        <f>AB22*(1+'CAGR Livestock'!AB18)</f>
        <v>113508.28076169539</v>
      </c>
      <c r="AC23" s="144">
        <f>AC22*(1+'CAGR Livestock'!AC18)</f>
        <v>640.79793450036948</v>
      </c>
      <c r="AD23" s="144">
        <f>AD22*(1+'CAGR Livestock'!AD18)</f>
        <v>48.510915844831636</v>
      </c>
      <c r="AE23" s="144">
        <f>AE22*(1+'CAGR Livestock'!AE18)</f>
        <v>32.058849546048876</v>
      </c>
      <c r="AF23" s="144">
        <f>AF22*(1+'CAGR Livestock'!AF18)</f>
        <v>1489745.5769926268</v>
      </c>
      <c r="AG23" s="144">
        <f>AG22*(1+'CAGR Livestock'!AG18)</f>
        <v>2922603.0554791312</v>
      </c>
      <c r="AH23" s="144">
        <f>AH22*(1+'CAGR Livestock'!AH18)</f>
        <v>30651577.648495365</v>
      </c>
    </row>
    <row r="24" spans="1:34" ht="18.75" customHeight="1" x14ac:dyDescent="0.35">
      <c r="A24" s="135"/>
      <c r="B24" s="143">
        <v>2021</v>
      </c>
      <c r="C24" s="143" t="s">
        <v>17</v>
      </c>
      <c r="D24" s="144">
        <f>D23*(1+'CAGR Livestock'!D18)</f>
        <v>557542.09801500849</v>
      </c>
      <c r="E24" s="144">
        <f>E23*(1+'CAGR Livestock'!E18)</f>
        <v>386382.72318278119</v>
      </c>
      <c r="F24" s="144">
        <f>F23*(1+'CAGR Livestock'!F18)</f>
        <v>205933.68146321311</v>
      </c>
      <c r="G24" s="144">
        <f>G23*(1+'CAGR Livestock'!G18)</f>
        <v>8051.4967093191881</v>
      </c>
      <c r="H24" s="144">
        <f>H23*(1+'CAGR Livestock'!H18)</f>
        <v>107357.90293584435</v>
      </c>
      <c r="I24" s="144">
        <f>I23*(1+'CAGR Livestock'!I18)</f>
        <v>115407.33578669505</v>
      </c>
      <c r="J24" s="144">
        <f>J23*(1+'CAGR Livestock'!J18)</f>
        <v>1261519.0236722759</v>
      </c>
      <c r="K24" s="144">
        <f>K23*(1+'CAGR Livestock'!K18)</f>
        <v>16856.071451346492</v>
      </c>
      <c r="L24" s="144">
        <f>L23*(1+'CAGR Livestock'!L18)</f>
        <v>25803.324142602214</v>
      </c>
      <c r="M24" s="144">
        <f>M23*(1+'CAGR Livestock'!M18)</f>
        <v>16295.378771375612</v>
      </c>
      <c r="N24" s="144">
        <f>N23*(1+'CAGR Livestock'!N18)</f>
        <v>2756.2688053206489</v>
      </c>
      <c r="O24" s="144">
        <f>O23*(1+'CAGR Livestock'!O18)</f>
        <v>9899.3626348824691</v>
      </c>
      <c r="P24" s="144">
        <f>P23*(1+'CAGR Livestock'!P18)</f>
        <v>12653.065059302224</v>
      </c>
      <c r="Q24" s="144">
        <f>Q23*(1+'CAGR Livestock'!Q18)</f>
        <v>71241.2757781939</v>
      </c>
      <c r="R24" s="144">
        <f>R23*(1+'CAGR Livestock'!R18)</f>
        <v>4852.17105939668</v>
      </c>
      <c r="S24" s="144">
        <f>S23*(1+'CAGR Livestock'!S18)</f>
        <v>87749.497814910152</v>
      </c>
      <c r="T24" s="144">
        <f>T23*(1+'CAGR Livestock'!T18)</f>
        <v>4507.5367646818977</v>
      </c>
      <c r="U24" s="144">
        <f>U23*(1+'CAGR Livestock'!U18)</f>
        <v>5029.4518645602202</v>
      </c>
      <c r="V24" s="144">
        <f>V23*(1+'CAGR Livestock'!V18)</f>
        <v>2064.4383876315374</v>
      </c>
      <c r="W24" s="144">
        <f>W23*(1+'CAGR Livestock'!W18)</f>
        <v>7040.8425870777619</v>
      </c>
      <c r="X24" s="144">
        <f>X23*(1+'CAGR Livestock'!X18)</f>
        <v>101286.48150403232</v>
      </c>
      <c r="Y24" s="144">
        <f>Y23*(1+'CAGR Livestock'!Y18)</f>
        <v>1433987.5986812683</v>
      </c>
      <c r="Z24" s="144">
        <f>Z23*(1+'CAGR Livestock'!Z18)</f>
        <v>1492.4493689475801</v>
      </c>
      <c r="AA24" s="144">
        <f>AA23*(1+'CAGR Livestock'!AA18)</f>
        <v>1393316.462365661</v>
      </c>
      <c r="AB24" s="144">
        <f>AB23*(1+'CAGR Livestock'!AB18)</f>
        <v>124049.27453930532</v>
      </c>
      <c r="AC24" s="144">
        <f>AC23*(1+'CAGR Livestock'!AC18)</f>
        <v>733.25355867846395</v>
      </c>
      <c r="AD24" s="144">
        <f>AD23*(1+'CAGR Livestock'!AD18)</f>
        <v>36.204753170835957</v>
      </c>
      <c r="AE24" s="144">
        <f>AE23*(1+'CAGR Livestock'!AE18)</f>
        <v>39.529609008315312</v>
      </c>
      <c r="AF24" s="144">
        <f>AF23*(1+'CAGR Livestock'!AF18)</f>
        <v>1514746.8047240633</v>
      </c>
      <c r="AG24" s="144">
        <f>AG23*(1+'CAGR Livestock'!AG18)</f>
        <v>2946950.2635008739</v>
      </c>
      <c r="AH24" s="144">
        <f>AH23*(1+'CAGR Livestock'!AH18)</f>
        <v>31557242.048896119</v>
      </c>
    </row>
    <row r="25" spans="1:34" ht="18.75" customHeight="1" x14ac:dyDescent="0.35">
      <c r="A25" s="135"/>
      <c r="B25" s="143">
        <v>2022</v>
      </c>
      <c r="C25" s="143" t="s">
        <v>17</v>
      </c>
      <c r="D25" s="144">
        <f>D24*(1+'CAGR Livestock'!D18)</f>
        <v>567766.68208141171</v>
      </c>
      <c r="E25" s="144">
        <f>E24*(1+'CAGR Livestock'!E18)</f>
        <v>385778.00737579021</v>
      </c>
      <c r="F25" s="144">
        <f>F24*(1+'CAGR Livestock'!F18)</f>
        <v>204608.42558587639</v>
      </c>
      <c r="G25" s="144">
        <f>G24*(1+'CAGR Livestock'!G18)</f>
        <v>7762.5755489130706</v>
      </c>
      <c r="H25" s="144">
        <f>H24*(1+'CAGR Livestock'!H18)</f>
        <v>102929.27268511744</v>
      </c>
      <c r="I25" s="144">
        <f>I24*(1+'CAGR Livestock'!I18)</f>
        <v>110688.54377269441</v>
      </c>
      <c r="J25" s="144">
        <f>J24*(1+'CAGR Livestock'!J18)</f>
        <v>1262627.9961046553</v>
      </c>
      <c r="K25" s="144">
        <f>K24*(1+'CAGR Livestock'!K18)</f>
        <v>16447.460226322677</v>
      </c>
      <c r="L25" s="144">
        <f>L24*(1+'CAGR Livestock'!L18)</f>
        <v>26327.538976652901</v>
      </c>
      <c r="M25" s="144">
        <f>M24*(1+'CAGR Livestock'!M18)</f>
        <v>16316.10764296544</v>
      </c>
      <c r="N25" s="144">
        <f>N24*(1+'CAGR Livestock'!N18)</f>
        <v>2668.7548993027694</v>
      </c>
      <c r="O25" s="144">
        <f>O24*(1+'CAGR Livestock'!O18)</f>
        <v>9474.1047574318072</v>
      </c>
      <c r="P25" s="144">
        <f>P24*(1+'CAGR Livestock'!P18)</f>
        <v>12138.746723549157</v>
      </c>
      <c r="Q25" s="144">
        <f>Q24*(1+'CAGR Livestock'!Q18)</f>
        <v>70624.029245649755</v>
      </c>
      <c r="R25" s="144">
        <f>R24*(1+'CAGR Livestock'!R18)</f>
        <v>4671.8328447692311</v>
      </c>
      <c r="S25" s="144">
        <f>S24*(1+'CAGR Livestock'!S18)</f>
        <v>90849.068556017752</v>
      </c>
      <c r="T25" s="144">
        <f>T24*(1+'CAGR Livestock'!T18)</f>
        <v>4021.1224110969924</v>
      </c>
      <c r="U25" s="144">
        <f>U24*(1+'CAGR Livestock'!U18)</f>
        <v>4446.7268800989896</v>
      </c>
      <c r="V25" s="144">
        <f>V24*(1+'CAGR Livestock'!V18)</f>
        <v>1952.4727749343488</v>
      </c>
      <c r="W25" s="144">
        <f>W24*(1+'CAGR Livestock'!W18)</f>
        <v>6318.7555036448075</v>
      </c>
      <c r="X25" s="144">
        <f>X24*(1+'CAGR Livestock'!X18)</f>
        <v>101177.89711815397</v>
      </c>
      <c r="Y25" s="144">
        <f>Y24*(1+'CAGR Livestock'!Y18)</f>
        <v>1434331.521710458</v>
      </c>
      <c r="Z25" s="144">
        <f>Z24*(1+'CAGR Livestock'!Z18)</f>
        <v>1497.7016499133886</v>
      </c>
      <c r="AA25" s="144">
        <f>AA24*(1+'CAGR Livestock'!AA18)</f>
        <v>1410714.7281546274</v>
      </c>
      <c r="AB25" s="144">
        <f>AB24*(1+'CAGR Livestock'!AB18)</f>
        <v>135569.16209518403</v>
      </c>
      <c r="AC25" s="144">
        <f>AC24*(1+'CAGR Livestock'!AC18)</f>
        <v>839.04886761822354</v>
      </c>
      <c r="AD25" s="144">
        <f>AD24*(1+'CAGR Livestock'!AD18)</f>
        <v>27.020395911589606</v>
      </c>
      <c r="AE25" s="144">
        <f>AE24*(1+'CAGR Livestock'!AE18)</f>
        <v>48.741299531219951</v>
      </c>
      <c r="AF25" s="144">
        <f>AF24*(1+'CAGR Livestock'!AF18)</f>
        <v>1540167.6083869422</v>
      </c>
      <c r="AG25" s="144">
        <f>AG24*(1+'CAGR Livestock'!AG18)</f>
        <v>2971500.2997983703</v>
      </c>
      <c r="AH25" s="144">
        <f>AH24*(1+'CAGR Livestock'!AH18)</f>
        <v>32489666.181391563</v>
      </c>
    </row>
    <row r="26" spans="1:34" ht="18.75" customHeight="1" x14ac:dyDescent="0.35">
      <c r="A26" s="135"/>
      <c r="B26" s="145">
        <v>2023</v>
      </c>
      <c r="C26" s="145" t="s">
        <v>17</v>
      </c>
      <c r="D26" s="146">
        <f>D25*(1+'CAGR Livestock'!D18)</f>
        <v>578178.77148544439</v>
      </c>
      <c r="E26" s="146">
        <f>E25*(1+'CAGR Livestock'!E18)</f>
        <v>385174.23799105181</v>
      </c>
      <c r="F26" s="146">
        <f>F25*(1+'CAGR Livestock'!F18)</f>
        <v>203291.69819755582</v>
      </c>
      <c r="G26" s="146">
        <f>G25*(1+'CAGR Livestock'!G18)</f>
        <v>7484.0220803714737</v>
      </c>
      <c r="H26" s="146">
        <f>H25*(1+'CAGR Livestock'!H18)</f>
        <v>98683.328248488193</v>
      </c>
      <c r="I26" s="146">
        <f>I25*(1+'CAGR Livestock'!I18)</f>
        <v>106162.69441627795</v>
      </c>
      <c r="J26" s="146">
        <f>J25*(1+'CAGR Livestock'!J18)</f>
        <v>1263737.9434092583</v>
      </c>
      <c r="K26" s="146">
        <f>K25*(1+'CAGR Livestock'!K18)</f>
        <v>16048.754223503063</v>
      </c>
      <c r="L26" s="146">
        <f>L25*(1+'CAGR Livestock'!L18)</f>
        <v>26862.403647550967</v>
      </c>
      <c r="M26" s="146">
        <f>M25*(1+'CAGR Livestock'!M18)</f>
        <v>16336.862883142549</v>
      </c>
      <c r="N26" s="146">
        <f>N25*(1+'CAGR Livestock'!N18)</f>
        <v>2584.019635096502</v>
      </c>
      <c r="O26" s="146">
        <f>O25*(1+'CAGR Livestock'!O18)</f>
        <v>9067.1151533037737</v>
      </c>
      <c r="P26" s="146">
        <f>P25*(1+'CAGR Livestock'!P18)</f>
        <v>11645.334259160225</v>
      </c>
      <c r="Q26" s="146">
        <f>Q25*(1+'CAGR Livestock'!Q18)</f>
        <v>70012.13064206639</v>
      </c>
      <c r="R26" s="146">
        <f>R25*(1+'CAGR Livestock'!R18)</f>
        <v>4498.1971703566487</v>
      </c>
      <c r="S26" s="146">
        <f>S25*(1+'CAGR Livestock'!S18)</f>
        <v>94058.125265915689</v>
      </c>
      <c r="T26" s="146">
        <f>T25*(1+'CAGR Livestock'!T18)</f>
        <v>3587.1976844913402</v>
      </c>
      <c r="U26" s="146">
        <f>U25*(1+'CAGR Livestock'!U18)</f>
        <v>3931.5178827989234</v>
      </c>
      <c r="V26" s="146">
        <f>V25*(1+'CAGR Livestock'!V18)</f>
        <v>1846.5796604535101</v>
      </c>
      <c r="W26" s="146">
        <f>W25*(1+'CAGR Livestock'!W18)</f>
        <v>5670.7234426913601</v>
      </c>
      <c r="X26" s="146">
        <f>X25*(1+'CAGR Livestock'!X18)</f>
        <v>101069.42914039525</v>
      </c>
      <c r="Y26" s="146">
        <f>Y25*(1+'CAGR Livestock'!Y18)</f>
        <v>1434675.5272250541</v>
      </c>
      <c r="Z26" s="146">
        <f>Z25*(1+'CAGR Livestock'!Z18)</f>
        <v>1502.9724148934074</v>
      </c>
      <c r="AA26" s="146">
        <f>AA25*(1+'CAGR Livestock'!AA18)</f>
        <v>1428330.2451285466</v>
      </c>
      <c r="AB26" s="146">
        <f>AB25*(1+'CAGR Livestock'!AB18)</f>
        <v>148158.84880783284</v>
      </c>
      <c r="AC26" s="146">
        <f>AC25*(1+'CAGR Livestock'!AC18)</f>
        <v>960.10853806184207</v>
      </c>
      <c r="AD26" s="146">
        <f>AD25*(1+'CAGR Livestock'!AD18)</f>
        <v>20.165910033248558</v>
      </c>
      <c r="AE26" s="146">
        <f>AE25*(1+'CAGR Livestock'!AE18)</f>
        <v>60.099614936549344</v>
      </c>
      <c r="AF26" s="146">
        <f>AF25*(1+'CAGR Livestock'!AF18)</f>
        <v>1566015.0293939551</v>
      </c>
      <c r="AG26" s="146">
        <f>AG25*(1+'CAGR Livestock'!AG18)</f>
        <v>2996254.8540647216</v>
      </c>
      <c r="AH26" s="146">
        <f>AH25*(1+'CAGR Livestock'!AH18)</f>
        <v>33449640.71773766</v>
      </c>
    </row>
    <row r="27" spans="1:34" ht="18.75" customHeight="1" x14ac:dyDescent="0.35">
      <c r="A27" s="135"/>
      <c r="B27" s="135"/>
      <c r="C27" s="134"/>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row>
    <row r="28" spans="1:34" ht="18.75" customHeight="1" x14ac:dyDescent="0.35">
      <c r="A28" s="135"/>
      <c r="B28" s="135"/>
      <c r="C28" s="134"/>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row>
    <row r="29" spans="1:34" ht="18.75" customHeight="1" x14ac:dyDescent="0.35">
      <c r="A29" s="135"/>
      <c r="B29" s="135"/>
      <c r="C29" s="134"/>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row>
    <row r="30" spans="1:34" ht="18.75" customHeight="1" x14ac:dyDescent="0.35">
      <c r="A30" s="135"/>
      <c r="B30" s="135"/>
      <c r="C30" s="134"/>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row>
    <row r="31" spans="1:34" ht="18.75" customHeight="1" x14ac:dyDescent="0.35">
      <c r="A31" s="135"/>
      <c r="B31" s="135"/>
      <c r="C31" s="134"/>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row>
    <row r="32" spans="1:34" ht="18.75" customHeight="1" x14ac:dyDescent="0.35">
      <c r="A32" s="135"/>
      <c r="B32" s="135"/>
      <c r="C32" s="134"/>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row>
    <row r="33" spans="1:34" ht="18.75" customHeight="1" x14ac:dyDescent="0.35">
      <c r="A33" s="135"/>
      <c r="B33" s="135"/>
      <c r="C33" s="134"/>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row>
    <row r="34" spans="1:34" ht="18.75" customHeight="1" x14ac:dyDescent="0.35">
      <c r="A34" s="135"/>
      <c r="B34" s="135"/>
      <c r="C34" s="134"/>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row>
    <row r="35" spans="1:34" ht="18.75" customHeight="1" x14ac:dyDescent="0.35">
      <c r="A35" s="135"/>
      <c r="B35" s="135"/>
      <c r="C35" s="134"/>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row>
    <row r="36" spans="1:34" ht="18.75" customHeight="1" x14ac:dyDescent="0.35">
      <c r="A36" s="135"/>
      <c r="B36" s="135"/>
      <c r="C36" s="134"/>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row>
    <row r="37" spans="1:34" ht="18.75" customHeight="1" x14ac:dyDescent="0.35">
      <c r="A37" s="135"/>
      <c r="B37" s="135"/>
      <c r="C37" s="134"/>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row>
    <row r="38" spans="1:34" ht="18.75" customHeight="1" x14ac:dyDescent="0.35">
      <c r="A38" s="135"/>
      <c r="B38" s="135"/>
      <c r="C38" s="134"/>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35"/>
      <c r="AG38" s="135"/>
      <c r="AH38" s="135"/>
    </row>
    <row r="39" spans="1:34" ht="18.75" customHeight="1" x14ac:dyDescent="0.35">
      <c r="A39" s="135"/>
      <c r="B39" s="135"/>
      <c r="C39" s="134"/>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row>
    <row r="40" spans="1:34" ht="18.75" customHeight="1" x14ac:dyDescent="0.35">
      <c r="A40" s="135"/>
      <c r="B40" s="135"/>
      <c r="C40" s="134"/>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row>
    <row r="41" spans="1:34" ht="18.75" customHeight="1" x14ac:dyDescent="0.35">
      <c r="A41" s="135"/>
      <c r="B41" s="135"/>
      <c r="C41" s="134"/>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row>
    <row r="42" spans="1:34" ht="18.75" customHeight="1" x14ac:dyDescent="0.35">
      <c r="A42" s="135"/>
      <c r="B42" s="135"/>
      <c r="C42" s="134"/>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row>
    <row r="43" spans="1:34" ht="18.75" customHeight="1" x14ac:dyDescent="0.35">
      <c r="A43" s="135"/>
      <c r="B43" s="135"/>
      <c r="C43" s="134"/>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row>
    <row r="44" spans="1:34" ht="18.75" customHeight="1" x14ac:dyDescent="0.35">
      <c r="A44" s="135"/>
      <c r="B44" s="135"/>
      <c r="C44" s="134"/>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row>
    <row r="45" spans="1:34" ht="18.75" customHeight="1" x14ac:dyDescent="0.35">
      <c r="A45" s="135"/>
      <c r="B45" s="135"/>
      <c r="C45" s="134"/>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row>
    <row r="46" spans="1:34" ht="18.75" customHeight="1" x14ac:dyDescent="0.35">
      <c r="A46" s="135"/>
      <c r="B46" s="135"/>
      <c r="C46" s="134"/>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row>
    <row r="47" spans="1:34" ht="18.75" customHeight="1" x14ac:dyDescent="0.35">
      <c r="A47" s="135"/>
      <c r="B47" s="135"/>
      <c r="C47" s="134"/>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c r="AH47" s="135"/>
    </row>
    <row r="48" spans="1:34" ht="18.75" customHeight="1" x14ac:dyDescent="0.35">
      <c r="A48" s="135"/>
      <c r="B48" s="135"/>
      <c r="C48" s="134"/>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row>
    <row r="49" spans="1:34" ht="18.75" customHeight="1" x14ac:dyDescent="0.35">
      <c r="A49" s="135"/>
      <c r="B49" s="135"/>
      <c r="C49" s="134"/>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row>
    <row r="50" spans="1:34" ht="18.75" customHeight="1" x14ac:dyDescent="0.35">
      <c r="A50" s="135"/>
      <c r="B50" s="135"/>
      <c r="C50" s="134"/>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c r="AH50" s="135"/>
    </row>
    <row r="51" spans="1:34" ht="18.75" customHeight="1" x14ac:dyDescent="0.35">
      <c r="A51" s="135"/>
      <c r="B51" s="135"/>
      <c r="C51" s="134"/>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row>
    <row r="52" spans="1:34" ht="18.75" customHeight="1" x14ac:dyDescent="0.35">
      <c r="A52" s="135"/>
      <c r="B52" s="135"/>
      <c r="C52" s="134"/>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row>
    <row r="53" spans="1:34" ht="18.75" customHeight="1" x14ac:dyDescent="0.35">
      <c r="A53" s="135"/>
      <c r="B53" s="135"/>
      <c r="C53" s="134"/>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row>
    <row r="54" spans="1:34" ht="18.75" customHeight="1" x14ac:dyDescent="0.35">
      <c r="A54" s="135"/>
      <c r="B54" s="135"/>
      <c r="C54" s="134"/>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35"/>
      <c r="AG54" s="135"/>
      <c r="AH54" s="135"/>
    </row>
    <row r="55" spans="1:34" ht="18.75" customHeight="1" x14ac:dyDescent="0.35">
      <c r="A55" s="135"/>
      <c r="B55" s="135"/>
      <c r="C55" s="134"/>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c r="AH55" s="135"/>
    </row>
    <row r="56" spans="1:34" ht="18.75" customHeight="1" x14ac:dyDescent="0.35">
      <c r="A56" s="135"/>
      <c r="B56" s="135"/>
      <c r="C56" s="134"/>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c r="AH56" s="135"/>
    </row>
    <row r="57" spans="1:34" ht="18.75" customHeight="1" x14ac:dyDescent="0.35">
      <c r="A57" s="135"/>
      <c r="B57" s="135"/>
      <c r="C57" s="134"/>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row>
    <row r="58" spans="1:34" ht="18.75" customHeight="1" x14ac:dyDescent="0.35">
      <c r="A58" s="135"/>
      <c r="B58" s="135"/>
      <c r="C58" s="134"/>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35"/>
      <c r="AG58" s="135"/>
      <c r="AH58" s="135"/>
    </row>
    <row r="59" spans="1:34" ht="18.75" customHeight="1" x14ac:dyDescent="0.35">
      <c r="A59" s="135"/>
      <c r="B59" s="135"/>
      <c r="C59" s="134"/>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row>
    <row r="60" spans="1:34" ht="18.75" customHeight="1" x14ac:dyDescent="0.35">
      <c r="A60" s="135"/>
      <c r="B60" s="135"/>
      <c r="C60" s="134"/>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row>
    <row r="61" spans="1:34" ht="18.75" customHeight="1" x14ac:dyDescent="0.35">
      <c r="A61" s="135"/>
      <c r="B61" s="135"/>
      <c r="C61" s="134"/>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row>
    <row r="62" spans="1:34" ht="18.75" customHeight="1" x14ac:dyDescent="0.35">
      <c r="A62" s="135"/>
      <c r="B62" s="135"/>
      <c r="C62" s="134"/>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35"/>
      <c r="AG62" s="135"/>
      <c r="AH62" s="135"/>
    </row>
    <row r="63" spans="1:34" ht="18.75" customHeight="1" x14ac:dyDescent="0.35">
      <c r="A63" s="135"/>
      <c r="B63" s="135"/>
      <c r="C63" s="134"/>
      <c r="D63" s="135"/>
      <c r="E63" s="135"/>
      <c r="F63" s="135"/>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35"/>
      <c r="AG63" s="135"/>
      <c r="AH63" s="135"/>
    </row>
    <row r="64" spans="1:34" ht="18.75" customHeight="1" x14ac:dyDescent="0.35">
      <c r="A64" s="135"/>
      <c r="B64" s="135"/>
      <c r="C64" s="134"/>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c r="AH64" s="135"/>
    </row>
    <row r="65" spans="1:34" ht="18.75" customHeight="1" x14ac:dyDescent="0.35">
      <c r="A65" s="135"/>
      <c r="B65" s="135"/>
      <c r="C65" s="134"/>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row>
    <row r="66" spans="1:34" ht="18.75" customHeight="1" x14ac:dyDescent="0.35">
      <c r="A66" s="135"/>
      <c r="B66" s="135"/>
      <c r="C66" s="134"/>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c r="AH66" s="135"/>
    </row>
    <row r="67" spans="1:34" ht="18.75" customHeight="1" x14ac:dyDescent="0.35">
      <c r="A67" s="135"/>
      <c r="B67" s="135"/>
      <c r="C67" s="134"/>
      <c r="D67" s="135"/>
      <c r="E67" s="135"/>
      <c r="F67" s="135"/>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row>
    <row r="68" spans="1:34" ht="18.75" customHeight="1" x14ac:dyDescent="0.35">
      <c r="A68" s="135"/>
      <c r="B68" s="135"/>
      <c r="C68" s="134"/>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row>
    <row r="69" spans="1:34" ht="18.75" customHeight="1" x14ac:dyDescent="0.35">
      <c r="A69" s="135"/>
      <c r="B69" s="135"/>
      <c r="C69" s="134"/>
      <c r="D69" s="135"/>
      <c r="E69" s="135"/>
      <c r="F69" s="135"/>
      <c r="G69" s="135"/>
      <c r="H69" s="135"/>
      <c r="I69" s="135"/>
      <c r="J69" s="135"/>
      <c r="K69" s="135"/>
      <c r="L69" s="135"/>
      <c r="M69" s="135"/>
      <c r="N69" s="135"/>
      <c r="O69" s="135"/>
      <c r="P69" s="135"/>
      <c r="Q69" s="135"/>
      <c r="R69" s="135"/>
      <c r="S69" s="135"/>
      <c r="T69" s="135"/>
      <c r="U69" s="135"/>
      <c r="V69" s="135"/>
      <c r="W69" s="135"/>
      <c r="X69" s="135"/>
      <c r="Y69" s="135"/>
      <c r="Z69" s="135"/>
      <c r="AA69" s="135"/>
      <c r="AB69" s="135"/>
      <c r="AC69" s="135"/>
      <c r="AD69" s="135"/>
      <c r="AE69" s="135"/>
      <c r="AF69" s="135"/>
      <c r="AG69" s="135"/>
      <c r="AH69" s="135"/>
    </row>
    <row r="70" spans="1:34" ht="18.75" customHeight="1" x14ac:dyDescent="0.35">
      <c r="A70" s="135"/>
      <c r="B70" s="135"/>
      <c r="C70" s="134"/>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35"/>
      <c r="AG70" s="135"/>
      <c r="AH70" s="135"/>
    </row>
    <row r="71" spans="1:34" ht="18.75" customHeight="1" x14ac:dyDescent="0.35">
      <c r="A71" s="135"/>
      <c r="B71" s="135"/>
      <c r="C71" s="134"/>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c r="AH71" s="135"/>
    </row>
    <row r="72" spans="1:34" ht="18.75" customHeight="1" x14ac:dyDescent="0.35">
      <c r="A72" s="135"/>
      <c r="B72" s="135"/>
      <c r="C72" s="134"/>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c r="AH72" s="135"/>
    </row>
    <row r="73" spans="1:34" ht="18.75" customHeight="1" x14ac:dyDescent="0.35">
      <c r="A73" s="135"/>
      <c r="B73" s="135"/>
      <c r="C73" s="134"/>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row>
    <row r="74" spans="1:34" ht="18.75" customHeight="1" x14ac:dyDescent="0.35">
      <c r="A74" s="135"/>
      <c r="B74" s="135"/>
      <c r="C74" s="134"/>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row>
    <row r="75" spans="1:34" ht="18.75" customHeight="1" x14ac:dyDescent="0.35">
      <c r="A75" s="135"/>
      <c r="B75" s="135"/>
      <c r="C75" s="134"/>
      <c r="D75" s="135"/>
      <c r="E75" s="135"/>
      <c r="F75" s="135"/>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row>
    <row r="76" spans="1:34" ht="18.75" customHeight="1" x14ac:dyDescent="0.35">
      <c r="A76" s="135"/>
      <c r="B76" s="135"/>
      <c r="C76" s="134"/>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row>
    <row r="77" spans="1:34" ht="18.75" customHeight="1" x14ac:dyDescent="0.35">
      <c r="A77" s="135"/>
      <c r="B77" s="135"/>
      <c r="C77" s="134"/>
      <c r="D77" s="135"/>
      <c r="E77" s="135"/>
      <c r="F77" s="135"/>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row>
    <row r="78" spans="1:34" ht="18.75" customHeight="1" x14ac:dyDescent="0.35">
      <c r="A78" s="135"/>
      <c r="B78" s="135"/>
      <c r="C78" s="134"/>
      <c r="D78" s="135"/>
      <c r="E78" s="135"/>
      <c r="F78" s="135"/>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35"/>
      <c r="AG78" s="135"/>
      <c r="AH78" s="135"/>
    </row>
    <row r="79" spans="1:34" ht="18.75" customHeight="1" x14ac:dyDescent="0.35">
      <c r="A79" s="135"/>
      <c r="B79" s="135"/>
      <c r="C79" s="134"/>
      <c r="D79" s="135"/>
      <c r="E79" s="135"/>
      <c r="F79" s="135"/>
      <c r="G79" s="135"/>
      <c r="H79" s="135"/>
      <c r="I79" s="135"/>
      <c r="J79" s="135"/>
      <c r="K79" s="135"/>
      <c r="L79" s="135"/>
      <c r="M79" s="135"/>
      <c r="N79" s="135"/>
      <c r="O79" s="135"/>
      <c r="P79" s="135"/>
      <c r="Q79" s="135"/>
      <c r="R79" s="135"/>
      <c r="S79" s="135"/>
      <c r="T79" s="135"/>
      <c r="U79" s="135"/>
      <c r="V79" s="135"/>
      <c r="W79" s="135"/>
      <c r="X79" s="135"/>
      <c r="Y79" s="135"/>
      <c r="Z79" s="135"/>
      <c r="AA79" s="135"/>
      <c r="AB79" s="135"/>
      <c r="AC79" s="135"/>
      <c r="AD79" s="135"/>
      <c r="AE79" s="135"/>
      <c r="AF79" s="135"/>
      <c r="AG79" s="135"/>
      <c r="AH79" s="135"/>
    </row>
    <row r="80" spans="1:34" ht="18.75" customHeight="1" x14ac:dyDescent="0.35">
      <c r="A80" s="135"/>
      <c r="B80" s="135"/>
      <c r="C80" s="134"/>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c r="AH80" s="135"/>
    </row>
    <row r="81" spans="1:34" ht="18.75" customHeight="1" x14ac:dyDescent="0.35">
      <c r="A81" s="135"/>
      <c r="B81" s="135"/>
      <c r="C81" s="134"/>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row>
    <row r="82" spans="1:34" ht="18.75" customHeight="1" x14ac:dyDescent="0.35">
      <c r="A82" s="135"/>
      <c r="B82" s="135"/>
      <c r="C82" s="134"/>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row>
    <row r="83" spans="1:34" ht="18.75" customHeight="1" x14ac:dyDescent="0.35">
      <c r="A83" s="135"/>
      <c r="B83" s="135"/>
      <c r="C83" s="134"/>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row>
    <row r="84" spans="1:34" ht="18.75" customHeight="1" x14ac:dyDescent="0.35">
      <c r="A84" s="135"/>
      <c r="B84" s="135"/>
      <c r="C84" s="134"/>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row>
    <row r="85" spans="1:34" ht="18.75" customHeight="1" x14ac:dyDescent="0.35">
      <c r="A85" s="135"/>
      <c r="B85" s="135"/>
      <c r="C85" s="134"/>
      <c r="D85" s="135"/>
      <c r="E85" s="135"/>
      <c r="F85" s="135"/>
      <c r="G85" s="135"/>
      <c r="H85" s="135"/>
      <c r="I85" s="135"/>
      <c r="J85" s="135"/>
      <c r="K85" s="135"/>
      <c r="L85" s="135"/>
      <c r="M85" s="135"/>
      <c r="N85" s="135"/>
      <c r="O85" s="135"/>
      <c r="P85" s="135"/>
      <c r="Q85" s="135"/>
      <c r="R85" s="135"/>
      <c r="S85" s="135"/>
      <c r="T85" s="135"/>
      <c r="U85" s="135"/>
      <c r="V85" s="135"/>
      <c r="W85" s="135"/>
      <c r="X85" s="135"/>
      <c r="Y85" s="135"/>
      <c r="Z85" s="135"/>
      <c r="AA85" s="135"/>
      <c r="AB85" s="135"/>
      <c r="AC85" s="135"/>
      <c r="AD85" s="135"/>
      <c r="AE85" s="135"/>
      <c r="AF85" s="135"/>
      <c r="AG85" s="135"/>
      <c r="AH85" s="135"/>
    </row>
    <row r="86" spans="1:34" ht="18.75" customHeight="1" x14ac:dyDescent="0.35">
      <c r="A86" s="135"/>
      <c r="B86" s="135"/>
      <c r="C86" s="134"/>
      <c r="D86" s="135"/>
      <c r="E86" s="135"/>
      <c r="F86" s="135"/>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c r="AD86" s="135"/>
      <c r="AE86" s="135"/>
      <c r="AF86" s="135"/>
      <c r="AG86" s="135"/>
      <c r="AH86" s="135"/>
    </row>
    <row r="87" spans="1:34" ht="18.75" customHeight="1" x14ac:dyDescent="0.35">
      <c r="A87" s="135"/>
      <c r="B87" s="135"/>
      <c r="C87" s="134"/>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row>
    <row r="88" spans="1:34" ht="18.75" customHeight="1" x14ac:dyDescent="0.35">
      <c r="A88" s="135"/>
      <c r="B88" s="135"/>
      <c r="C88" s="134"/>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35"/>
      <c r="AG88" s="135"/>
      <c r="AH88" s="135"/>
    </row>
    <row r="89" spans="1:34" ht="18.75" customHeight="1" x14ac:dyDescent="0.35">
      <c r="A89" s="135"/>
      <c r="B89" s="135"/>
      <c r="C89" s="134"/>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35"/>
      <c r="AG89" s="135"/>
      <c r="AH89" s="135"/>
    </row>
    <row r="90" spans="1:34" ht="18.75" customHeight="1" x14ac:dyDescent="0.35">
      <c r="A90" s="135"/>
      <c r="B90" s="135"/>
      <c r="C90" s="134"/>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row>
    <row r="91" spans="1:34" ht="18.75" customHeight="1" x14ac:dyDescent="0.35">
      <c r="A91" s="135"/>
      <c r="B91" s="135"/>
      <c r="C91" s="134"/>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row>
    <row r="92" spans="1:34" ht="18.75" customHeight="1" x14ac:dyDescent="0.35">
      <c r="A92" s="135"/>
      <c r="B92" s="135"/>
      <c r="C92" s="134"/>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row>
    <row r="93" spans="1:34" ht="18.75" customHeight="1" x14ac:dyDescent="0.35">
      <c r="A93" s="135"/>
      <c r="B93" s="135"/>
      <c r="C93" s="134"/>
      <c r="D93" s="135"/>
      <c r="E93" s="135"/>
      <c r="F93" s="135"/>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c r="AD93" s="135"/>
      <c r="AE93" s="135"/>
      <c r="AF93" s="135"/>
      <c r="AG93" s="135"/>
      <c r="AH93" s="135"/>
    </row>
    <row r="94" spans="1:34" ht="18.75" customHeight="1" x14ac:dyDescent="0.35">
      <c r="A94" s="135"/>
      <c r="B94" s="135"/>
      <c r="C94" s="134"/>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row>
    <row r="95" spans="1:34" ht="18.75" customHeight="1" x14ac:dyDescent="0.35">
      <c r="A95" s="135"/>
      <c r="B95" s="135"/>
      <c r="C95" s="134"/>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row>
    <row r="96" spans="1:34" ht="18.75" customHeight="1" x14ac:dyDescent="0.35">
      <c r="A96" s="135"/>
      <c r="B96" s="135"/>
      <c r="C96" s="134"/>
      <c r="D96" s="135"/>
      <c r="E96" s="135"/>
      <c r="F96" s="135"/>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c r="AD96" s="135"/>
      <c r="AE96" s="135"/>
      <c r="AF96" s="135"/>
      <c r="AG96" s="135"/>
      <c r="AH96" s="135"/>
    </row>
    <row r="97" spans="1:34" ht="18.75" customHeight="1" x14ac:dyDescent="0.35">
      <c r="A97" s="135"/>
      <c r="B97" s="135"/>
      <c r="C97" s="134"/>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35"/>
      <c r="AG97" s="135"/>
      <c r="AH97" s="135"/>
    </row>
    <row r="98" spans="1:34" ht="18.75" customHeight="1" x14ac:dyDescent="0.35">
      <c r="A98" s="135"/>
      <c r="B98" s="135"/>
      <c r="C98" s="134"/>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row>
    <row r="99" spans="1:34" ht="18.75" customHeight="1" x14ac:dyDescent="0.35">
      <c r="A99" s="135"/>
      <c r="B99" s="135"/>
      <c r="C99" s="134"/>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row>
    <row r="100" spans="1:34" ht="18.75" customHeight="1" x14ac:dyDescent="0.35">
      <c r="A100" s="135"/>
      <c r="B100" s="135"/>
      <c r="C100" s="134"/>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row>
    <row r="101" spans="1:34" ht="18.75" customHeight="1" x14ac:dyDescent="0.35">
      <c r="A101" s="135"/>
      <c r="B101" s="135"/>
      <c r="C101" s="134"/>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135"/>
      <c r="AG101" s="135"/>
      <c r="AH101" s="135"/>
    </row>
    <row r="102" spans="1:34" ht="18.75" customHeight="1" x14ac:dyDescent="0.35">
      <c r="A102" s="135"/>
      <c r="B102" s="135"/>
      <c r="C102" s="134"/>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135"/>
      <c r="AG102" s="135"/>
      <c r="AH102" s="135"/>
    </row>
    <row r="103" spans="1:34" ht="18.75" customHeight="1" x14ac:dyDescent="0.35">
      <c r="A103" s="135"/>
      <c r="B103" s="135"/>
      <c r="C103" s="134"/>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135"/>
      <c r="AG103" s="135"/>
      <c r="AH103" s="135"/>
    </row>
    <row r="104" spans="1:34" ht="18.75" customHeight="1" x14ac:dyDescent="0.35">
      <c r="A104" s="135"/>
      <c r="B104" s="135"/>
      <c r="C104" s="134"/>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row>
    <row r="105" spans="1:34" ht="18.75" customHeight="1" x14ac:dyDescent="0.35">
      <c r="A105" s="135"/>
      <c r="B105" s="135"/>
      <c r="C105" s="134"/>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135"/>
      <c r="AG105" s="135"/>
      <c r="AH105" s="135"/>
    </row>
    <row r="106" spans="1:34" ht="18.75" customHeight="1" x14ac:dyDescent="0.35">
      <c r="A106" s="135"/>
      <c r="B106" s="135"/>
      <c r="C106" s="134"/>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row>
    <row r="107" spans="1:34" ht="18.75" customHeight="1" x14ac:dyDescent="0.35">
      <c r="A107" s="135"/>
      <c r="B107" s="135"/>
      <c r="C107" s="134"/>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row>
    <row r="108" spans="1:34" ht="18.75" customHeight="1" x14ac:dyDescent="0.35">
      <c r="A108" s="135"/>
      <c r="B108" s="135"/>
      <c r="C108" s="134"/>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row>
    <row r="109" spans="1:34" ht="18.75" customHeight="1" x14ac:dyDescent="0.35">
      <c r="A109" s="135"/>
      <c r="B109" s="135"/>
      <c r="C109" s="134"/>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row>
    <row r="110" spans="1:34" ht="18.75" customHeight="1" x14ac:dyDescent="0.35">
      <c r="A110" s="135"/>
      <c r="B110" s="135"/>
      <c r="C110" s="134"/>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row>
    <row r="111" spans="1:34" ht="18.75" customHeight="1" x14ac:dyDescent="0.35">
      <c r="A111" s="135"/>
      <c r="B111" s="135"/>
      <c r="C111" s="134"/>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c r="AE111" s="135"/>
      <c r="AF111" s="135"/>
      <c r="AG111" s="135"/>
      <c r="AH111" s="135"/>
    </row>
    <row r="112" spans="1:34" ht="18.75" customHeight="1" x14ac:dyDescent="0.35">
      <c r="A112" s="135"/>
      <c r="B112" s="135"/>
      <c r="C112" s="134"/>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35"/>
      <c r="AH112" s="135"/>
    </row>
    <row r="113" spans="1:34" ht="18.75" customHeight="1" x14ac:dyDescent="0.35">
      <c r="A113" s="135"/>
      <c r="B113" s="135"/>
      <c r="C113" s="134"/>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c r="AE113" s="135"/>
      <c r="AF113" s="135"/>
      <c r="AG113" s="135"/>
      <c r="AH113" s="135"/>
    </row>
    <row r="114" spans="1:34" ht="18.75" customHeight="1" x14ac:dyDescent="0.35">
      <c r="A114" s="135"/>
      <c r="B114" s="135"/>
      <c r="C114" s="134"/>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row>
    <row r="115" spans="1:34" ht="18.75" customHeight="1" x14ac:dyDescent="0.35">
      <c r="A115" s="135"/>
      <c r="B115" s="135"/>
      <c r="C115" s="134"/>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row>
    <row r="116" spans="1:34" ht="18.75" customHeight="1" x14ac:dyDescent="0.35">
      <c r="A116" s="135"/>
      <c r="B116" s="135"/>
      <c r="C116" s="134"/>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row>
    <row r="117" spans="1:34" ht="18.75" customHeight="1" x14ac:dyDescent="0.35">
      <c r="A117" s="135"/>
      <c r="B117" s="135"/>
      <c r="C117" s="134"/>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row>
    <row r="118" spans="1:34" ht="18.75" customHeight="1" x14ac:dyDescent="0.35">
      <c r="A118" s="135"/>
      <c r="B118" s="135"/>
      <c r="C118" s="134"/>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row>
    <row r="119" spans="1:34" ht="18.75" customHeight="1" x14ac:dyDescent="0.35">
      <c r="A119" s="135"/>
      <c r="B119" s="135"/>
      <c r="C119" s="134"/>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c r="AH119" s="135"/>
    </row>
    <row r="120" spans="1:34" ht="18.75" customHeight="1" x14ac:dyDescent="0.35">
      <c r="A120" s="135"/>
      <c r="B120" s="135"/>
      <c r="C120" s="134"/>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c r="AH120" s="135"/>
    </row>
    <row r="121" spans="1:34" ht="18.75" customHeight="1" x14ac:dyDescent="0.35">
      <c r="A121" s="135"/>
      <c r="B121" s="135"/>
      <c r="C121" s="134"/>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row>
    <row r="122" spans="1:34" ht="18.75" customHeight="1" x14ac:dyDescent="0.35">
      <c r="A122" s="135"/>
      <c r="B122" s="135"/>
      <c r="C122" s="134"/>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row>
    <row r="123" spans="1:34" ht="18.75" customHeight="1" x14ac:dyDescent="0.35">
      <c r="A123" s="135"/>
      <c r="B123" s="135"/>
      <c r="C123" s="134"/>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row>
    <row r="124" spans="1:34" ht="18.75" customHeight="1" x14ac:dyDescent="0.35">
      <c r="A124" s="135"/>
      <c r="B124" s="135"/>
      <c r="C124" s="134"/>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c r="AH124" s="135"/>
    </row>
    <row r="125" spans="1:34" ht="18.75" customHeight="1" x14ac:dyDescent="0.35">
      <c r="A125" s="135"/>
      <c r="B125" s="135"/>
      <c r="C125" s="134"/>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row>
    <row r="126" spans="1:34" ht="18.75" customHeight="1" x14ac:dyDescent="0.35">
      <c r="A126" s="135"/>
      <c r="B126" s="135"/>
      <c r="C126" s="134"/>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c r="AH126" s="135"/>
    </row>
    <row r="127" spans="1:34" ht="18.75" customHeight="1" x14ac:dyDescent="0.35">
      <c r="A127" s="135"/>
      <c r="B127" s="135"/>
      <c r="C127" s="134"/>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row>
    <row r="128" spans="1:34" ht="18.75" customHeight="1" x14ac:dyDescent="0.35">
      <c r="A128" s="135"/>
      <c r="B128" s="135"/>
      <c r="C128" s="134"/>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row>
    <row r="129" spans="1:34" ht="18.75" customHeight="1" x14ac:dyDescent="0.35">
      <c r="A129" s="135"/>
      <c r="B129" s="135"/>
      <c r="C129" s="134"/>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row>
    <row r="130" spans="1:34" ht="18.75" customHeight="1" x14ac:dyDescent="0.35">
      <c r="A130" s="135"/>
      <c r="B130" s="135"/>
      <c r="C130" s="134"/>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row>
    <row r="131" spans="1:34" ht="18.75" customHeight="1" x14ac:dyDescent="0.35">
      <c r="A131" s="135"/>
      <c r="B131" s="135"/>
      <c r="C131" s="134"/>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row>
    <row r="132" spans="1:34" ht="18.75" customHeight="1" x14ac:dyDescent="0.35">
      <c r="A132" s="135"/>
      <c r="B132" s="135"/>
      <c r="C132" s="134"/>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row>
    <row r="133" spans="1:34" ht="18.75" customHeight="1" x14ac:dyDescent="0.35">
      <c r="A133" s="135"/>
      <c r="B133" s="135"/>
      <c r="C133" s="134"/>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row>
    <row r="134" spans="1:34" ht="18.75" customHeight="1" x14ac:dyDescent="0.35">
      <c r="A134" s="135"/>
      <c r="B134" s="135"/>
      <c r="C134" s="134"/>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row>
    <row r="135" spans="1:34" ht="18.75" customHeight="1" x14ac:dyDescent="0.35">
      <c r="A135" s="135"/>
      <c r="B135" s="135"/>
      <c r="C135" s="134"/>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35"/>
      <c r="AG135" s="135"/>
      <c r="AH135" s="135"/>
    </row>
    <row r="136" spans="1:34" ht="18.75" customHeight="1" x14ac:dyDescent="0.35">
      <c r="A136" s="135"/>
      <c r="B136" s="135"/>
      <c r="C136" s="134"/>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c r="AE136" s="135"/>
      <c r="AF136" s="135"/>
      <c r="AG136" s="135"/>
      <c r="AH136" s="135"/>
    </row>
    <row r="137" spans="1:34" ht="18.75" customHeight="1" x14ac:dyDescent="0.35">
      <c r="A137" s="135"/>
      <c r="B137" s="135"/>
      <c r="C137" s="134"/>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c r="AH137" s="135"/>
    </row>
    <row r="138" spans="1:34" ht="18.75" customHeight="1" x14ac:dyDescent="0.35">
      <c r="A138" s="135"/>
      <c r="B138" s="135"/>
      <c r="C138" s="134"/>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c r="AH138" s="135"/>
    </row>
    <row r="139" spans="1:34" ht="18.75" customHeight="1" x14ac:dyDescent="0.35">
      <c r="A139" s="135"/>
      <c r="B139" s="135"/>
      <c r="C139" s="134"/>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row>
    <row r="140" spans="1:34" ht="18.75" customHeight="1" x14ac:dyDescent="0.35">
      <c r="A140" s="135"/>
      <c r="B140" s="135"/>
      <c r="C140" s="134"/>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row>
    <row r="141" spans="1:34" ht="18.75" customHeight="1" x14ac:dyDescent="0.35">
      <c r="A141" s="135"/>
      <c r="B141" s="135"/>
      <c r="C141" s="134"/>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row>
    <row r="142" spans="1:34" ht="18.75" customHeight="1" x14ac:dyDescent="0.35">
      <c r="A142" s="135"/>
      <c r="B142" s="135"/>
      <c r="C142" s="134"/>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row>
    <row r="143" spans="1:34" ht="18.75" customHeight="1" x14ac:dyDescent="0.35">
      <c r="A143" s="135"/>
      <c r="B143" s="135"/>
      <c r="C143" s="134"/>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row>
    <row r="144" spans="1:34" ht="18.75" customHeight="1" x14ac:dyDescent="0.35">
      <c r="A144" s="135"/>
      <c r="B144" s="135"/>
      <c r="C144" s="134"/>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row>
    <row r="145" spans="1:34" ht="18.75" customHeight="1" x14ac:dyDescent="0.35">
      <c r="A145" s="135"/>
      <c r="B145" s="135"/>
      <c r="C145" s="134"/>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c r="AD145" s="135"/>
      <c r="AE145" s="135"/>
      <c r="AF145" s="135"/>
      <c r="AG145" s="135"/>
      <c r="AH145" s="135"/>
    </row>
    <row r="146" spans="1:34" ht="18.75" customHeight="1" x14ac:dyDescent="0.35">
      <c r="A146" s="135"/>
      <c r="B146" s="135"/>
      <c r="C146" s="134"/>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c r="AH146" s="135"/>
    </row>
    <row r="147" spans="1:34" ht="18.75" customHeight="1" x14ac:dyDescent="0.35">
      <c r="A147" s="135"/>
      <c r="B147" s="135"/>
      <c r="C147" s="134"/>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row>
    <row r="148" spans="1:34" ht="18.75" customHeight="1" x14ac:dyDescent="0.35">
      <c r="A148" s="135"/>
      <c r="B148" s="135"/>
      <c r="C148" s="134"/>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row>
    <row r="149" spans="1:34" ht="18.75" customHeight="1" x14ac:dyDescent="0.35">
      <c r="A149" s="135"/>
      <c r="B149" s="135"/>
      <c r="C149" s="134"/>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c r="AE149" s="135"/>
      <c r="AF149" s="135"/>
      <c r="AG149" s="135"/>
      <c r="AH149" s="135"/>
    </row>
    <row r="150" spans="1:34" ht="18.75" customHeight="1" x14ac:dyDescent="0.35">
      <c r="A150" s="135"/>
      <c r="B150" s="135"/>
      <c r="C150" s="134"/>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row>
    <row r="151" spans="1:34" ht="18.75" customHeight="1" x14ac:dyDescent="0.35">
      <c r="A151" s="135"/>
      <c r="B151" s="135"/>
      <c r="C151" s="134"/>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c r="AE151" s="135"/>
      <c r="AF151" s="135"/>
      <c r="AG151" s="135"/>
      <c r="AH151" s="135"/>
    </row>
    <row r="152" spans="1:34" ht="18.75" customHeight="1" x14ac:dyDescent="0.35">
      <c r="A152" s="135"/>
      <c r="B152" s="135"/>
      <c r="C152" s="134"/>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row>
    <row r="153" spans="1:34" ht="18.75" customHeight="1" x14ac:dyDescent="0.35">
      <c r="A153" s="135"/>
      <c r="B153" s="135"/>
      <c r="C153" s="134"/>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35"/>
      <c r="AG153" s="135"/>
      <c r="AH153" s="135"/>
    </row>
    <row r="154" spans="1:34" ht="18.75" customHeight="1" x14ac:dyDescent="0.35">
      <c r="A154" s="135"/>
      <c r="B154" s="135"/>
      <c r="C154" s="134"/>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row>
    <row r="155" spans="1:34" ht="18.75" customHeight="1" x14ac:dyDescent="0.35">
      <c r="A155" s="135"/>
      <c r="B155" s="135"/>
      <c r="C155" s="134"/>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row>
    <row r="156" spans="1:34" ht="18.75" customHeight="1" x14ac:dyDescent="0.35">
      <c r="A156" s="135"/>
      <c r="B156" s="135"/>
      <c r="C156" s="134"/>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row>
    <row r="157" spans="1:34" ht="18.75" customHeight="1" x14ac:dyDescent="0.35">
      <c r="A157" s="135"/>
      <c r="B157" s="135"/>
      <c r="C157" s="134"/>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c r="AH157" s="135"/>
    </row>
    <row r="158" spans="1:34" ht="18.75" customHeight="1" x14ac:dyDescent="0.35">
      <c r="A158" s="135"/>
      <c r="B158" s="135"/>
      <c r="C158" s="134"/>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row>
    <row r="159" spans="1:34" ht="18.75" customHeight="1" x14ac:dyDescent="0.35">
      <c r="A159" s="135"/>
      <c r="B159" s="135"/>
      <c r="C159" s="134"/>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c r="AE159" s="135"/>
      <c r="AF159" s="135"/>
      <c r="AG159" s="135"/>
      <c r="AH159" s="135"/>
    </row>
    <row r="160" spans="1:34" ht="18.75" customHeight="1" x14ac:dyDescent="0.35">
      <c r="A160" s="135"/>
      <c r="B160" s="135"/>
      <c r="C160" s="134"/>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c r="AE160" s="135"/>
      <c r="AF160" s="135"/>
      <c r="AG160" s="135"/>
      <c r="AH160" s="135"/>
    </row>
    <row r="161" spans="1:34" ht="18.75" customHeight="1" x14ac:dyDescent="0.35">
      <c r="A161" s="135"/>
      <c r="B161" s="135"/>
      <c r="C161" s="134"/>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row>
    <row r="162" spans="1:34" ht="18.75" customHeight="1" x14ac:dyDescent="0.35">
      <c r="A162" s="135"/>
      <c r="B162" s="135"/>
      <c r="C162" s="134"/>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35"/>
      <c r="AG162" s="135"/>
      <c r="AH162" s="135"/>
    </row>
    <row r="163" spans="1:34" ht="18.75" customHeight="1" x14ac:dyDescent="0.35">
      <c r="A163" s="135"/>
      <c r="B163" s="135"/>
      <c r="C163" s="134"/>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c r="AE163" s="135"/>
      <c r="AF163" s="135"/>
      <c r="AG163" s="135"/>
      <c r="AH163" s="135"/>
    </row>
    <row r="164" spans="1:34" ht="18.75" customHeight="1" x14ac:dyDescent="0.35">
      <c r="A164" s="135"/>
      <c r="B164" s="135"/>
      <c r="C164" s="134"/>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row>
    <row r="165" spans="1:34" ht="18.75" customHeight="1" x14ac:dyDescent="0.35">
      <c r="A165" s="135"/>
      <c r="B165" s="135"/>
      <c r="C165" s="134"/>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35"/>
      <c r="AG165" s="135"/>
      <c r="AH165" s="135"/>
    </row>
    <row r="166" spans="1:34" ht="18.75" customHeight="1" x14ac:dyDescent="0.35">
      <c r="A166" s="135"/>
      <c r="B166" s="135"/>
      <c r="C166" s="134"/>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row>
    <row r="167" spans="1:34" ht="18.75" customHeight="1" x14ac:dyDescent="0.35">
      <c r="A167" s="135"/>
      <c r="B167" s="135"/>
      <c r="C167" s="134"/>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c r="AA167" s="135"/>
      <c r="AB167" s="135"/>
      <c r="AC167" s="135"/>
      <c r="AD167" s="135"/>
      <c r="AE167" s="135"/>
      <c r="AF167" s="135"/>
      <c r="AG167" s="135"/>
      <c r="AH167" s="135"/>
    </row>
    <row r="168" spans="1:34" ht="18.75" customHeight="1" x14ac:dyDescent="0.35">
      <c r="A168" s="135"/>
      <c r="B168" s="135"/>
      <c r="C168" s="134"/>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c r="AD168" s="135"/>
      <c r="AE168" s="135"/>
      <c r="AF168" s="135"/>
      <c r="AG168" s="135"/>
      <c r="AH168" s="135"/>
    </row>
    <row r="169" spans="1:34" ht="18.75" customHeight="1" x14ac:dyDescent="0.35">
      <c r="A169" s="135"/>
      <c r="B169" s="135"/>
      <c r="C169" s="134"/>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row>
    <row r="170" spans="1:34" ht="18.75" customHeight="1" x14ac:dyDescent="0.35">
      <c r="A170" s="135"/>
      <c r="B170" s="135"/>
      <c r="C170" s="134"/>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row>
    <row r="171" spans="1:34" ht="18.75" customHeight="1" x14ac:dyDescent="0.35">
      <c r="A171" s="135"/>
      <c r="B171" s="135"/>
      <c r="C171" s="134"/>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row>
    <row r="172" spans="1:34" ht="18.75" customHeight="1" x14ac:dyDescent="0.35">
      <c r="A172" s="135"/>
      <c r="B172" s="135"/>
      <c r="C172" s="134"/>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row>
    <row r="173" spans="1:34" ht="18.75" customHeight="1" x14ac:dyDescent="0.35">
      <c r="A173" s="135"/>
      <c r="B173" s="135"/>
      <c r="C173" s="134"/>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row>
    <row r="174" spans="1:34" ht="18.75" customHeight="1" x14ac:dyDescent="0.35">
      <c r="A174" s="135"/>
      <c r="B174" s="135"/>
      <c r="C174" s="134"/>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row>
    <row r="175" spans="1:34" ht="18.75" customHeight="1" x14ac:dyDescent="0.35">
      <c r="A175" s="135"/>
      <c r="B175" s="135"/>
      <c r="C175" s="134"/>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row>
    <row r="176" spans="1:34" ht="18.75" customHeight="1" x14ac:dyDescent="0.35">
      <c r="A176" s="135"/>
      <c r="B176" s="135"/>
      <c r="C176" s="134"/>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row>
    <row r="177" spans="1:34" ht="18.75" customHeight="1" x14ac:dyDescent="0.35">
      <c r="A177" s="135"/>
      <c r="B177" s="135"/>
      <c r="C177" s="134"/>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c r="AA177" s="135"/>
      <c r="AB177" s="135"/>
      <c r="AC177" s="135"/>
      <c r="AD177" s="135"/>
      <c r="AE177" s="135"/>
      <c r="AF177" s="135"/>
      <c r="AG177" s="135"/>
      <c r="AH177" s="135"/>
    </row>
    <row r="178" spans="1:34" ht="18.75" customHeight="1" x14ac:dyDescent="0.35">
      <c r="A178" s="135"/>
      <c r="B178" s="135"/>
      <c r="C178" s="134"/>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c r="AD178" s="135"/>
      <c r="AE178" s="135"/>
      <c r="AF178" s="135"/>
      <c r="AG178" s="135"/>
      <c r="AH178" s="135"/>
    </row>
    <row r="179" spans="1:34" ht="18.75" customHeight="1" x14ac:dyDescent="0.35">
      <c r="A179" s="135"/>
      <c r="B179" s="135"/>
      <c r="C179" s="134"/>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c r="AD179" s="135"/>
      <c r="AE179" s="135"/>
      <c r="AF179" s="135"/>
      <c r="AG179" s="135"/>
      <c r="AH179" s="135"/>
    </row>
    <row r="180" spans="1:34" ht="18.75" customHeight="1" x14ac:dyDescent="0.35">
      <c r="A180" s="135"/>
      <c r="B180" s="135"/>
      <c r="C180" s="134"/>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row>
    <row r="181" spans="1:34" ht="18.75" customHeight="1" x14ac:dyDescent="0.35">
      <c r="A181" s="135"/>
      <c r="B181" s="135"/>
      <c r="C181" s="134"/>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row>
    <row r="182" spans="1:34" ht="18.75" customHeight="1" x14ac:dyDescent="0.35">
      <c r="A182" s="135"/>
      <c r="B182" s="135"/>
      <c r="C182" s="134"/>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c r="AD182" s="135"/>
      <c r="AE182" s="135"/>
      <c r="AF182" s="135"/>
      <c r="AG182" s="135"/>
      <c r="AH182" s="135"/>
    </row>
    <row r="183" spans="1:34" ht="18.75" customHeight="1" x14ac:dyDescent="0.35">
      <c r="A183" s="135"/>
      <c r="B183" s="135"/>
      <c r="C183" s="134"/>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row>
    <row r="184" spans="1:34" ht="18.75" customHeight="1" x14ac:dyDescent="0.35">
      <c r="A184" s="135"/>
      <c r="B184" s="135"/>
      <c r="C184" s="134"/>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row>
    <row r="185" spans="1:34" ht="18.75" customHeight="1" x14ac:dyDescent="0.35">
      <c r="A185" s="135"/>
      <c r="B185" s="135"/>
      <c r="C185" s="134"/>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row>
    <row r="186" spans="1:34" ht="18.75" customHeight="1" x14ac:dyDescent="0.35">
      <c r="A186" s="135"/>
      <c r="B186" s="135"/>
      <c r="C186" s="134"/>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row>
    <row r="187" spans="1:34" ht="18.75" customHeight="1" x14ac:dyDescent="0.35">
      <c r="A187" s="135"/>
      <c r="B187" s="135"/>
      <c r="C187" s="134"/>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row>
    <row r="188" spans="1:34" ht="18.75" customHeight="1" x14ac:dyDescent="0.35">
      <c r="A188" s="135"/>
      <c r="B188" s="135"/>
      <c r="C188" s="134"/>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row>
    <row r="189" spans="1:34" ht="18.75" customHeight="1" x14ac:dyDescent="0.35">
      <c r="A189" s="135"/>
      <c r="B189" s="135"/>
      <c r="C189" s="134"/>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row>
    <row r="190" spans="1:34" ht="18.75" customHeight="1" x14ac:dyDescent="0.35">
      <c r="A190" s="135"/>
      <c r="B190" s="135"/>
      <c r="C190" s="134"/>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c r="AD190" s="135"/>
      <c r="AE190" s="135"/>
      <c r="AF190" s="135"/>
      <c r="AG190" s="135"/>
      <c r="AH190" s="135"/>
    </row>
    <row r="191" spans="1:34" ht="18.75" customHeight="1" x14ac:dyDescent="0.35">
      <c r="A191" s="135"/>
      <c r="B191" s="135"/>
      <c r="C191" s="134"/>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row>
    <row r="192" spans="1:34" ht="18.75" customHeight="1" x14ac:dyDescent="0.35">
      <c r="A192" s="135"/>
      <c r="B192" s="135"/>
      <c r="C192" s="134"/>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c r="AD192" s="135"/>
      <c r="AE192" s="135"/>
      <c r="AF192" s="135"/>
      <c r="AG192" s="135"/>
      <c r="AH192" s="135"/>
    </row>
    <row r="193" spans="1:34" ht="18.75" customHeight="1" x14ac:dyDescent="0.35">
      <c r="A193" s="135"/>
      <c r="B193" s="135"/>
      <c r="C193" s="134"/>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c r="AE193" s="135"/>
      <c r="AF193" s="135"/>
      <c r="AG193" s="135"/>
      <c r="AH193" s="135"/>
    </row>
    <row r="194" spans="1:34" ht="18.75" customHeight="1" x14ac:dyDescent="0.35">
      <c r="A194" s="135"/>
      <c r="B194" s="135"/>
      <c r="C194" s="134"/>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row>
    <row r="195" spans="1:34" ht="18.75" customHeight="1" x14ac:dyDescent="0.35">
      <c r="A195" s="135"/>
      <c r="B195" s="135"/>
      <c r="C195" s="134"/>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c r="AD195" s="135"/>
      <c r="AE195" s="135"/>
      <c r="AF195" s="135"/>
      <c r="AG195" s="135"/>
      <c r="AH195" s="135"/>
    </row>
    <row r="196" spans="1:34" ht="18.75" customHeight="1" x14ac:dyDescent="0.35">
      <c r="A196" s="135"/>
      <c r="B196" s="135"/>
      <c r="C196" s="134"/>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c r="AD196" s="135"/>
      <c r="AE196" s="135"/>
      <c r="AF196" s="135"/>
      <c r="AG196" s="135"/>
      <c r="AH196" s="135"/>
    </row>
    <row r="197" spans="1:34" ht="18.75" customHeight="1" x14ac:dyDescent="0.35">
      <c r="A197" s="135"/>
      <c r="B197" s="135"/>
      <c r="C197" s="134"/>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row>
    <row r="198" spans="1:34" ht="18.75" customHeight="1" x14ac:dyDescent="0.35">
      <c r="A198" s="135"/>
      <c r="B198" s="135"/>
      <c r="C198" s="134"/>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row>
    <row r="199" spans="1:34" ht="18.75" customHeight="1" x14ac:dyDescent="0.35">
      <c r="A199" s="135"/>
      <c r="B199" s="135"/>
      <c r="C199" s="134"/>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row>
    <row r="200" spans="1:34" ht="18.75" customHeight="1" x14ac:dyDescent="0.35">
      <c r="A200" s="135"/>
      <c r="B200" s="135"/>
      <c r="C200" s="134"/>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row>
    <row r="201" spans="1:34" ht="18.75" customHeight="1" x14ac:dyDescent="0.35">
      <c r="A201" s="135"/>
      <c r="B201" s="135"/>
      <c r="C201" s="134"/>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c r="AA201" s="135"/>
      <c r="AB201" s="135"/>
      <c r="AC201" s="135"/>
      <c r="AD201" s="135"/>
      <c r="AE201" s="135"/>
      <c r="AF201" s="135"/>
      <c r="AG201" s="135"/>
      <c r="AH201" s="135"/>
    </row>
    <row r="202" spans="1:34" ht="18.75" customHeight="1" x14ac:dyDescent="0.35">
      <c r="A202" s="135"/>
      <c r="B202" s="135"/>
      <c r="C202" s="134"/>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c r="AD202" s="135"/>
      <c r="AE202" s="135"/>
      <c r="AF202" s="135"/>
      <c r="AG202" s="135"/>
      <c r="AH202" s="135"/>
    </row>
    <row r="203" spans="1:34" ht="18.75" customHeight="1" x14ac:dyDescent="0.35">
      <c r="A203" s="135"/>
      <c r="B203" s="135"/>
      <c r="C203" s="134"/>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c r="AD203" s="135"/>
      <c r="AE203" s="135"/>
      <c r="AF203" s="135"/>
      <c r="AG203" s="135"/>
      <c r="AH203" s="135"/>
    </row>
    <row r="204" spans="1:34" ht="18.75" customHeight="1" x14ac:dyDescent="0.35">
      <c r="A204" s="135"/>
      <c r="B204" s="135"/>
      <c r="C204" s="134"/>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c r="AD204" s="135"/>
      <c r="AE204" s="135"/>
      <c r="AF204" s="135"/>
      <c r="AG204" s="135"/>
      <c r="AH204" s="135"/>
    </row>
    <row r="205" spans="1:34" ht="18.75" customHeight="1" x14ac:dyDescent="0.35">
      <c r="A205" s="135"/>
      <c r="B205" s="135"/>
      <c r="C205" s="134"/>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row>
    <row r="206" spans="1:34" ht="18.75" customHeight="1" x14ac:dyDescent="0.35">
      <c r="A206" s="135"/>
      <c r="B206" s="135"/>
      <c r="C206" s="134"/>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row>
    <row r="207" spans="1:34" ht="18.75" customHeight="1" x14ac:dyDescent="0.35">
      <c r="A207" s="135"/>
      <c r="B207" s="135"/>
      <c r="C207" s="134"/>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row>
    <row r="208" spans="1:34" ht="18.75" customHeight="1" x14ac:dyDescent="0.35">
      <c r="A208" s="135"/>
      <c r="B208" s="135"/>
      <c r="C208" s="134"/>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row>
    <row r="209" spans="1:34" ht="18.75" customHeight="1" x14ac:dyDescent="0.35">
      <c r="A209" s="135"/>
      <c r="B209" s="135"/>
      <c r="C209" s="134"/>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row>
    <row r="210" spans="1:34" ht="18.75" customHeight="1" x14ac:dyDescent="0.35">
      <c r="A210" s="135"/>
      <c r="B210" s="135"/>
      <c r="C210" s="134"/>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row>
    <row r="211" spans="1:34" ht="18.75" customHeight="1" x14ac:dyDescent="0.35">
      <c r="A211" s="135"/>
      <c r="B211" s="135"/>
      <c r="C211" s="134"/>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row>
    <row r="212" spans="1:34" ht="18.75" customHeight="1" x14ac:dyDescent="0.35">
      <c r="A212" s="135"/>
      <c r="B212" s="135"/>
      <c r="C212" s="134"/>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c r="AD212" s="135"/>
      <c r="AE212" s="135"/>
      <c r="AF212" s="135"/>
      <c r="AG212" s="135"/>
      <c r="AH212" s="135"/>
    </row>
    <row r="213" spans="1:34" ht="18.75" customHeight="1" x14ac:dyDescent="0.35">
      <c r="A213" s="135"/>
      <c r="B213" s="135"/>
      <c r="C213" s="134"/>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row>
    <row r="214" spans="1:34" ht="18.75" customHeight="1" x14ac:dyDescent="0.35">
      <c r="A214" s="135"/>
      <c r="B214" s="135"/>
      <c r="C214" s="134"/>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row>
    <row r="215" spans="1:34" ht="18.75" customHeight="1" x14ac:dyDescent="0.35">
      <c r="A215" s="135"/>
      <c r="B215" s="135"/>
      <c r="C215" s="134"/>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c r="AD215" s="135"/>
      <c r="AE215" s="135"/>
      <c r="AF215" s="135"/>
      <c r="AG215" s="135"/>
      <c r="AH215" s="135"/>
    </row>
    <row r="216" spans="1:34" ht="18.75" customHeight="1" x14ac:dyDescent="0.35">
      <c r="A216" s="135"/>
      <c r="B216" s="135"/>
      <c r="C216" s="134"/>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row>
    <row r="217" spans="1:34" ht="18.75" customHeight="1" x14ac:dyDescent="0.35">
      <c r="A217" s="135"/>
      <c r="B217" s="135"/>
      <c r="C217" s="134"/>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c r="AD217" s="135"/>
      <c r="AE217" s="135"/>
      <c r="AF217" s="135"/>
      <c r="AG217" s="135"/>
      <c r="AH217" s="135"/>
    </row>
    <row r="218" spans="1:34" ht="18.75" customHeight="1" x14ac:dyDescent="0.35">
      <c r="A218" s="135"/>
      <c r="B218" s="135"/>
      <c r="C218" s="134"/>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c r="AD218" s="135"/>
      <c r="AE218" s="135"/>
      <c r="AF218" s="135"/>
      <c r="AG218" s="135"/>
      <c r="AH218" s="135"/>
    </row>
    <row r="219" spans="1:34" ht="18.75" customHeight="1" x14ac:dyDescent="0.35">
      <c r="A219" s="135"/>
      <c r="B219" s="135"/>
      <c r="C219" s="134"/>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c r="AD219" s="135"/>
      <c r="AE219" s="135"/>
      <c r="AF219" s="135"/>
      <c r="AG219" s="135"/>
      <c r="AH219" s="135"/>
    </row>
    <row r="220" spans="1:34" ht="18.75" customHeight="1" x14ac:dyDescent="0.35">
      <c r="A220" s="135"/>
      <c r="B220" s="135"/>
      <c r="C220" s="134"/>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c r="AD220" s="135"/>
      <c r="AE220" s="135"/>
      <c r="AF220" s="135"/>
      <c r="AG220" s="135"/>
      <c r="AH220" s="135"/>
    </row>
    <row r="221" spans="1:34" ht="18.75" customHeight="1" x14ac:dyDescent="0.35">
      <c r="A221" s="135"/>
      <c r="B221" s="135"/>
      <c r="C221" s="134"/>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c r="AD221" s="135"/>
      <c r="AE221" s="135"/>
      <c r="AF221" s="135"/>
      <c r="AG221" s="135"/>
      <c r="AH221" s="135"/>
    </row>
    <row r="222" spans="1:34" ht="18.75" customHeight="1" x14ac:dyDescent="0.35">
      <c r="A222" s="135"/>
      <c r="B222" s="135"/>
      <c r="C222" s="134"/>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c r="AD222" s="135"/>
      <c r="AE222" s="135"/>
      <c r="AF222" s="135"/>
      <c r="AG222" s="135"/>
      <c r="AH222" s="135"/>
    </row>
    <row r="223" spans="1:34" ht="18.75" customHeight="1" x14ac:dyDescent="0.35">
      <c r="A223" s="135"/>
      <c r="B223" s="135"/>
      <c r="C223" s="134"/>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c r="AD223" s="135"/>
      <c r="AE223" s="135"/>
      <c r="AF223" s="135"/>
      <c r="AG223" s="135"/>
      <c r="AH223" s="135"/>
    </row>
    <row r="224" spans="1:34" ht="18.75" customHeight="1" x14ac:dyDescent="0.35">
      <c r="A224" s="135"/>
      <c r="B224" s="135"/>
      <c r="C224" s="134"/>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row>
    <row r="225" spans="1:34" ht="15.75" customHeight="1" x14ac:dyDescent="0.35">
      <c r="A225" s="147"/>
      <c r="B225" s="147"/>
      <c r="C225" s="147"/>
      <c r="D225" s="147"/>
      <c r="E225" s="147"/>
      <c r="F225" s="147"/>
      <c r="G225" s="147"/>
      <c r="H225" s="147"/>
      <c r="I225" s="147"/>
      <c r="J225" s="147"/>
      <c r="K225" s="147"/>
      <c r="L225" s="147"/>
      <c r="M225" s="147"/>
      <c r="N225" s="147"/>
      <c r="O225" s="147"/>
      <c r="P225" s="147"/>
      <c r="Q225" s="147"/>
      <c r="R225" s="147"/>
      <c r="S225" s="147"/>
      <c r="T225" s="147"/>
      <c r="U225" s="147"/>
      <c r="V225" s="147"/>
      <c r="W225" s="147"/>
      <c r="X225" s="147"/>
      <c r="Y225" s="147"/>
      <c r="Z225" s="147"/>
      <c r="AA225" s="147"/>
      <c r="AB225" s="147"/>
      <c r="AC225" s="147"/>
      <c r="AD225" s="147"/>
      <c r="AE225" s="147"/>
      <c r="AF225" s="147"/>
      <c r="AG225" s="147"/>
      <c r="AH225" s="147"/>
    </row>
    <row r="226" spans="1:34" ht="15.75" customHeight="1" x14ac:dyDescent="0.35">
      <c r="A226" s="147"/>
      <c r="B226" s="147"/>
      <c r="C226" s="147"/>
      <c r="D226" s="147"/>
      <c r="E226" s="147"/>
      <c r="F226" s="147"/>
      <c r="G226" s="147"/>
      <c r="H226" s="147"/>
      <c r="I226" s="147"/>
      <c r="J226" s="147"/>
      <c r="K226" s="147"/>
      <c r="L226" s="147"/>
      <c r="M226" s="147"/>
      <c r="N226" s="147"/>
      <c r="O226" s="147"/>
      <c r="P226" s="147"/>
      <c r="Q226" s="147"/>
      <c r="R226" s="147"/>
      <c r="S226" s="147"/>
      <c r="T226" s="147"/>
      <c r="U226" s="147"/>
      <c r="V226" s="147"/>
      <c r="W226" s="147"/>
      <c r="X226" s="147"/>
      <c r="Y226" s="147"/>
      <c r="Z226" s="147"/>
      <c r="AA226" s="147"/>
      <c r="AB226" s="147"/>
      <c r="AC226" s="147"/>
      <c r="AD226" s="147"/>
      <c r="AE226" s="147"/>
      <c r="AF226" s="147"/>
      <c r="AG226" s="147"/>
      <c r="AH226" s="147"/>
    </row>
    <row r="227" spans="1:34" ht="15.75" customHeight="1" x14ac:dyDescent="0.35">
      <c r="A227" s="147"/>
      <c r="B227" s="147"/>
      <c r="C227" s="147"/>
      <c r="D227" s="147"/>
      <c r="E227" s="147"/>
      <c r="F227" s="147"/>
      <c r="G227" s="147"/>
      <c r="H227" s="147"/>
      <c r="I227" s="147"/>
      <c r="J227" s="147"/>
      <c r="K227" s="147"/>
      <c r="L227" s="147"/>
      <c r="M227" s="147"/>
      <c r="N227" s="147"/>
      <c r="O227" s="147"/>
      <c r="P227" s="147"/>
      <c r="Q227" s="147"/>
      <c r="R227" s="147"/>
      <c r="S227" s="147"/>
      <c r="T227" s="147"/>
      <c r="U227" s="147"/>
      <c r="V227" s="147"/>
      <c r="W227" s="147"/>
      <c r="X227" s="147"/>
      <c r="Y227" s="147"/>
      <c r="Z227" s="147"/>
      <c r="AA227" s="147"/>
      <c r="AB227" s="147"/>
      <c r="AC227" s="147"/>
      <c r="AD227" s="147"/>
      <c r="AE227" s="147"/>
      <c r="AF227" s="147"/>
      <c r="AG227" s="147"/>
      <c r="AH227" s="147"/>
    </row>
    <row r="228" spans="1:34" ht="15.75" customHeight="1" x14ac:dyDescent="0.35">
      <c r="A228" s="147"/>
      <c r="B228" s="147"/>
      <c r="C228" s="147"/>
      <c r="D228" s="147"/>
      <c r="E228" s="147"/>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row>
    <row r="229" spans="1:34" ht="15.75" customHeight="1" x14ac:dyDescent="0.35">
      <c r="A229" s="147"/>
      <c r="B229" s="147"/>
      <c r="C229" s="147"/>
      <c r="D229" s="147"/>
      <c r="E229" s="147"/>
      <c r="F229" s="147"/>
      <c r="G229" s="147"/>
      <c r="H229" s="147"/>
      <c r="I229" s="147"/>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c r="AG229" s="147"/>
      <c r="AH229" s="147"/>
    </row>
    <row r="230" spans="1:34" ht="15.75" customHeight="1" x14ac:dyDescent="0.35">
      <c r="A230" s="147"/>
      <c r="B230" s="147"/>
      <c r="C230" s="147"/>
      <c r="D230" s="147"/>
      <c r="E230" s="147"/>
      <c r="F230" s="147"/>
      <c r="G230" s="147"/>
      <c r="H230" s="147"/>
      <c r="I230" s="147"/>
      <c r="J230" s="147"/>
      <c r="K230" s="147"/>
      <c r="L230" s="147"/>
      <c r="M230" s="147"/>
      <c r="N230" s="147"/>
      <c r="O230" s="147"/>
      <c r="P230" s="147"/>
      <c r="Q230" s="147"/>
      <c r="R230" s="147"/>
      <c r="S230" s="147"/>
      <c r="T230" s="147"/>
      <c r="U230" s="147"/>
      <c r="V230" s="147"/>
      <c r="W230" s="147"/>
      <c r="X230" s="147"/>
      <c r="Y230" s="147"/>
      <c r="Z230" s="147"/>
      <c r="AA230" s="147"/>
      <c r="AB230" s="147"/>
      <c r="AC230" s="147"/>
      <c r="AD230" s="147"/>
      <c r="AE230" s="147"/>
      <c r="AF230" s="147"/>
      <c r="AG230" s="147"/>
      <c r="AH230" s="147"/>
    </row>
    <row r="231" spans="1:34" ht="15.75" customHeight="1" x14ac:dyDescent="0.35">
      <c r="A231" s="147"/>
      <c r="B231" s="147"/>
      <c r="C231" s="147"/>
      <c r="D231" s="147"/>
      <c r="E231" s="147"/>
      <c r="F231" s="147"/>
      <c r="G231" s="147"/>
      <c r="H231" s="147"/>
      <c r="I231" s="147"/>
      <c r="J231" s="147"/>
      <c r="K231" s="147"/>
      <c r="L231" s="147"/>
      <c r="M231" s="147"/>
      <c r="N231" s="147"/>
      <c r="O231" s="147"/>
      <c r="P231" s="147"/>
      <c r="Q231" s="147"/>
      <c r="R231" s="147"/>
      <c r="S231" s="147"/>
      <c r="T231" s="147"/>
      <c r="U231" s="147"/>
      <c r="V231" s="147"/>
      <c r="W231" s="147"/>
      <c r="X231" s="147"/>
      <c r="Y231" s="147"/>
      <c r="Z231" s="147"/>
      <c r="AA231" s="147"/>
      <c r="AB231" s="147"/>
      <c r="AC231" s="147"/>
      <c r="AD231" s="147"/>
      <c r="AE231" s="147"/>
      <c r="AF231" s="147"/>
      <c r="AG231" s="147"/>
      <c r="AH231" s="147"/>
    </row>
    <row r="232" spans="1:34" ht="15.75" customHeight="1" x14ac:dyDescent="0.35">
      <c r="A232" s="147"/>
      <c r="B232" s="147"/>
      <c r="C232" s="147"/>
      <c r="D232" s="147"/>
      <c r="E232" s="147"/>
      <c r="F232" s="147"/>
      <c r="G232" s="147"/>
      <c r="H232" s="147"/>
      <c r="I232" s="147"/>
      <c r="J232" s="147"/>
      <c r="K232" s="147"/>
      <c r="L232" s="147"/>
      <c r="M232" s="147"/>
      <c r="N232" s="147"/>
      <c r="O232" s="147"/>
      <c r="P232" s="147"/>
      <c r="Q232" s="147"/>
      <c r="R232" s="147"/>
      <c r="S232" s="147"/>
      <c r="T232" s="147"/>
      <c r="U232" s="147"/>
      <c r="V232" s="147"/>
      <c r="W232" s="147"/>
      <c r="X232" s="147"/>
      <c r="Y232" s="147"/>
      <c r="Z232" s="147"/>
      <c r="AA232" s="147"/>
      <c r="AB232" s="147"/>
      <c r="AC232" s="147"/>
      <c r="AD232" s="147"/>
      <c r="AE232" s="147"/>
      <c r="AF232" s="147"/>
      <c r="AG232" s="147"/>
      <c r="AH232" s="147"/>
    </row>
    <row r="233" spans="1:34" ht="15.75" customHeight="1" x14ac:dyDescent="0.35">
      <c r="A233" s="147"/>
      <c r="B233" s="147"/>
      <c r="C233" s="147"/>
      <c r="D233" s="147"/>
      <c r="E233" s="147"/>
      <c r="F233" s="147"/>
      <c r="G233" s="147"/>
      <c r="H233" s="147"/>
      <c r="I233" s="147"/>
      <c r="J233" s="147"/>
      <c r="K233" s="147"/>
      <c r="L233" s="147"/>
      <c r="M233" s="147"/>
      <c r="N233" s="147"/>
      <c r="O233" s="147"/>
      <c r="P233" s="147"/>
      <c r="Q233" s="147"/>
      <c r="R233" s="147"/>
      <c r="S233" s="147"/>
      <c r="T233" s="147"/>
      <c r="U233" s="147"/>
      <c r="V233" s="147"/>
      <c r="W233" s="147"/>
      <c r="X233" s="147"/>
      <c r="Y233" s="147"/>
      <c r="Z233" s="147"/>
      <c r="AA233" s="147"/>
      <c r="AB233" s="147"/>
      <c r="AC233" s="147"/>
      <c r="AD233" s="147"/>
      <c r="AE233" s="147"/>
      <c r="AF233" s="147"/>
      <c r="AG233" s="147"/>
      <c r="AH233" s="147"/>
    </row>
    <row r="234" spans="1:34" ht="15.75" customHeight="1" x14ac:dyDescent="0.35">
      <c r="A234" s="147"/>
      <c r="B234" s="147"/>
      <c r="C234" s="147"/>
      <c r="D234" s="147"/>
      <c r="E234" s="147"/>
      <c r="F234" s="147"/>
      <c r="G234" s="147"/>
      <c r="H234" s="147"/>
      <c r="I234" s="147"/>
      <c r="J234" s="147"/>
      <c r="K234" s="147"/>
      <c r="L234" s="147"/>
      <c r="M234" s="147"/>
      <c r="N234" s="147"/>
      <c r="O234" s="147"/>
      <c r="P234" s="147"/>
      <c r="Q234" s="147"/>
      <c r="R234" s="147"/>
      <c r="S234" s="147"/>
      <c r="T234" s="147"/>
      <c r="U234" s="147"/>
      <c r="V234" s="147"/>
      <c r="W234" s="147"/>
      <c r="X234" s="147"/>
      <c r="Y234" s="147"/>
      <c r="Z234" s="147"/>
      <c r="AA234" s="147"/>
      <c r="AB234" s="147"/>
      <c r="AC234" s="147"/>
      <c r="AD234" s="147"/>
      <c r="AE234" s="147"/>
      <c r="AF234" s="147"/>
      <c r="AG234" s="147"/>
      <c r="AH234" s="147"/>
    </row>
    <row r="235" spans="1:34" ht="15.75" customHeight="1" x14ac:dyDescent="0.35">
      <c r="A235" s="147"/>
      <c r="B235" s="147"/>
      <c r="C235" s="147"/>
      <c r="D235" s="147"/>
      <c r="E235" s="147"/>
      <c r="F235" s="147"/>
      <c r="G235" s="147"/>
      <c r="H235" s="147"/>
      <c r="I235" s="147"/>
      <c r="J235" s="147"/>
      <c r="K235" s="147"/>
      <c r="L235" s="147"/>
      <c r="M235" s="147"/>
      <c r="N235" s="147"/>
      <c r="O235" s="147"/>
      <c r="P235" s="147"/>
      <c r="Q235" s="147"/>
      <c r="R235" s="147"/>
      <c r="S235" s="147"/>
      <c r="T235" s="147"/>
      <c r="U235" s="147"/>
      <c r="V235" s="147"/>
      <c r="W235" s="147"/>
      <c r="X235" s="147"/>
      <c r="Y235" s="147"/>
      <c r="Z235" s="147"/>
      <c r="AA235" s="147"/>
      <c r="AB235" s="147"/>
      <c r="AC235" s="147"/>
      <c r="AD235" s="147"/>
      <c r="AE235" s="147"/>
      <c r="AF235" s="147"/>
      <c r="AG235" s="147"/>
      <c r="AH235" s="147"/>
    </row>
    <row r="236" spans="1:34" ht="15.75" customHeight="1" x14ac:dyDescent="0.35">
      <c r="A236" s="147"/>
      <c r="B236" s="147"/>
      <c r="C236" s="147"/>
      <c r="D236" s="147"/>
      <c r="E236" s="147"/>
      <c r="F236" s="147"/>
      <c r="G236" s="147"/>
      <c r="H236" s="147"/>
      <c r="I236" s="147"/>
      <c r="J236" s="147"/>
      <c r="K236" s="147"/>
      <c r="L236" s="147"/>
      <c r="M236" s="147"/>
      <c r="N236" s="147"/>
      <c r="O236" s="147"/>
      <c r="P236" s="147"/>
      <c r="Q236" s="147"/>
      <c r="R236" s="147"/>
      <c r="S236" s="147"/>
      <c r="T236" s="147"/>
      <c r="U236" s="147"/>
      <c r="V236" s="147"/>
      <c r="W236" s="147"/>
      <c r="X236" s="147"/>
      <c r="Y236" s="147"/>
      <c r="Z236" s="147"/>
      <c r="AA236" s="147"/>
      <c r="AB236" s="147"/>
      <c r="AC236" s="147"/>
      <c r="AD236" s="147"/>
      <c r="AE236" s="147"/>
      <c r="AF236" s="147"/>
      <c r="AG236" s="147"/>
      <c r="AH236" s="147"/>
    </row>
    <row r="237" spans="1:34" ht="15.75" customHeight="1" x14ac:dyDescent="0.35">
      <c r="A237" s="147"/>
      <c r="B237" s="147"/>
      <c r="C237" s="147"/>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c r="AA237" s="147"/>
      <c r="AB237" s="147"/>
      <c r="AC237" s="147"/>
      <c r="AD237" s="147"/>
      <c r="AE237" s="147"/>
      <c r="AF237" s="147"/>
      <c r="AG237" s="147"/>
      <c r="AH237" s="147"/>
    </row>
    <row r="238" spans="1:34" ht="15.75" customHeight="1" x14ac:dyDescent="0.35">
      <c r="A238" s="147"/>
      <c r="B238" s="147"/>
      <c r="C238" s="147"/>
      <c r="D238" s="147"/>
      <c r="E238" s="147"/>
      <c r="F238" s="147"/>
      <c r="G238" s="147"/>
      <c r="H238" s="147"/>
      <c r="I238" s="147"/>
      <c r="J238" s="147"/>
      <c r="K238" s="147"/>
      <c r="L238" s="147"/>
      <c r="M238" s="147"/>
      <c r="N238" s="147"/>
      <c r="O238" s="147"/>
      <c r="P238" s="147"/>
      <c r="Q238" s="147"/>
      <c r="R238" s="147"/>
      <c r="S238" s="147"/>
      <c r="T238" s="147"/>
      <c r="U238" s="147"/>
      <c r="V238" s="147"/>
      <c r="W238" s="147"/>
      <c r="X238" s="147"/>
      <c r="Y238" s="147"/>
      <c r="Z238" s="147"/>
      <c r="AA238" s="147"/>
      <c r="AB238" s="147"/>
      <c r="AC238" s="147"/>
      <c r="AD238" s="147"/>
      <c r="AE238" s="147"/>
      <c r="AF238" s="147"/>
      <c r="AG238" s="147"/>
      <c r="AH238" s="147"/>
    </row>
    <row r="239" spans="1:34" ht="15.75" customHeight="1" x14ac:dyDescent="0.35">
      <c r="A239" s="147"/>
      <c r="B239" s="147"/>
      <c r="C239" s="147"/>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row>
    <row r="240" spans="1:34" ht="15.75" customHeight="1" x14ac:dyDescent="0.35">
      <c r="A240" s="147"/>
      <c r="B240" s="147"/>
      <c r="C240" s="147"/>
      <c r="D240" s="147"/>
      <c r="E240" s="147"/>
      <c r="F240" s="147"/>
      <c r="G240" s="147"/>
      <c r="H240" s="147"/>
      <c r="I240" s="147"/>
      <c r="J240" s="147"/>
      <c r="K240" s="147"/>
      <c r="L240" s="147"/>
      <c r="M240" s="147"/>
      <c r="N240" s="147"/>
      <c r="O240" s="147"/>
      <c r="P240" s="147"/>
      <c r="Q240" s="147"/>
      <c r="R240" s="147"/>
      <c r="S240" s="147"/>
      <c r="T240" s="147"/>
      <c r="U240" s="147"/>
      <c r="V240" s="147"/>
      <c r="W240" s="147"/>
      <c r="X240" s="147"/>
      <c r="Y240" s="147"/>
      <c r="Z240" s="147"/>
      <c r="AA240" s="147"/>
      <c r="AB240" s="147"/>
      <c r="AC240" s="147"/>
      <c r="AD240" s="147"/>
      <c r="AE240" s="147"/>
      <c r="AF240" s="147"/>
      <c r="AG240" s="147"/>
      <c r="AH240" s="147"/>
    </row>
    <row r="241" spans="1:34" ht="15.75" customHeight="1" x14ac:dyDescent="0.35">
      <c r="A241" s="147"/>
      <c r="B241" s="147"/>
      <c r="C241" s="147"/>
      <c r="D241" s="147"/>
      <c r="E241" s="147"/>
      <c r="F241" s="147"/>
      <c r="G241" s="147"/>
      <c r="H241" s="147"/>
      <c r="I241" s="147"/>
      <c r="J241" s="147"/>
      <c r="K241" s="147"/>
      <c r="L241" s="147"/>
      <c r="M241" s="147"/>
      <c r="N241" s="147"/>
      <c r="O241" s="147"/>
      <c r="P241" s="147"/>
      <c r="Q241" s="147"/>
      <c r="R241" s="147"/>
      <c r="S241" s="147"/>
      <c r="T241" s="147"/>
      <c r="U241" s="147"/>
      <c r="V241" s="147"/>
      <c r="W241" s="147"/>
      <c r="X241" s="147"/>
      <c r="Y241" s="147"/>
      <c r="Z241" s="147"/>
      <c r="AA241" s="147"/>
      <c r="AB241" s="147"/>
      <c r="AC241" s="147"/>
      <c r="AD241" s="147"/>
      <c r="AE241" s="147"/>
      <c r="AF241" s="147"/>
      <c r="AG241" s="147"/>
      <c r="AH241" s="147"/>
    </row>
    <row r="242" spans="1:34" ht="15.75" customHeight="1" x14ac:dyDescent="0.35">
      <c r="A242" s="147"/>
      <c r="B242" s="147"/>
      <c r="C242" s="147"/>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c r="AA242" s="147"/>
      <c r="AB242" s="147"/>
      <c r="AC242" s="147"/>
      <c r="AD242" s="147"/>
      <c r="AE242" s="147"/>
      <c r="AF242" s="147"/>
      <c r="AG242" s="147"/>
      <c r="AH242" s="147"/>
    </row>
    <row r="243" spans="1:34" ht="15.75" customHeight="1" x14ac:dyDescent="0.35">
      <c r="A243" s="147"/>
      <c r="B243" s="147"/>
      <c r="C243" s="147"/>
      <c r="D243" s="147"/>
      <c r="E243" s="147"/>
      <c r="F243" s="147"/>
      <c r="G243" s="147"/>
      <c r="H243" s="147"/>
      <c r="I243" s="147"/>
      <c r="J243" s="147"/>
      <c r="K243" s="147"/>
      <c r="L243" s="147"/>
      <c r="M243" s="147"/>
      <c r="N243" s="147"/>
      <c r="O243" s="147"/>
      <c r="P243" s="147"/>
      <c r="Q243" s="147"/>
      <c r="R243" s="147"/>
      <c r="S243" s="147"/>
      <c r="T243" s="147"/>
      <c r="U243" s="147"/>
      <c r="V243" s="147"/>
      <c r="W243" s="147"/>
      <c r="X243" s="147"/>
      <c r="Y243" s="147"/>
      <c r="Z243" s="147"/>
      <c r="AA243" s="147"/>
      <c r="AB243" s="147"/>
      <c r="AC243" s="147"/>
      <c r="AD243" s="147"/>
      <c r="AE243" s="147"/>
      <c r="AF243" s="147"/>
      <c r="AG243" s="147"/>
      <c r="AH243" s="147"/>
    </row>
    <row r="244" spans="1:34" ht="15.75" customHeight="1" x14ac:dyDescent="0.35">
      <c r="A244" s="147"/>
      <c r="B244" s="147"/>
      <c r="C244" s="147"/>
      <c r="D244" s="147"/>
      <c r="E244" s="147"/>
      <c r="F244" s="147"/>
      <c r="G244" s="147"/>
      <c r="H244" s="147"/>
      <c r="I244" s="147"/>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c r="AG244" s="147"/>
      <c r="AH244" s="147"/>
    </row>
    <row r="245" spans="1:34" ht="15.75" customHeight="1" x14ac:dyDescent="0.35">
      <c r="A245" s="147"/>
      <c r="B245" s="147"/>
      <c r="C245" s="147"/>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c r="AA245" s="147"/>
      <c r="AB245" s="147"/>
      <c r="AC245" s="147"/>
      <c r="AD245" s="147"/>
      <c r="AE245" s="147"/>
      <c r="AF245" s="147"/>
      <c r="AG245" s="147"/>
      <c r="AH245" s="147"/>
    </row>
    <row r="246" spans="1:34" ht="15.75" customHeight="1" x14ac:dyDescent="0.35">
      <c r="A246" s="147"/>
      <c r="B246" s="147"/>
      <c r="C246" s="147"/>
      <c r="D246" s="147"/>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c r="AA246" s="147"/>
      <c r="AB246" s="147"/>
      <c r="AC246" s="147"/>
      <c r="AD246" s="147"/>
      <c r="AE246" s="147"/>
      <c r="AF246" s="147"/>
      <c r="AG246" s="147"/>
      <c r="AH246" s="147"/>
    </row>
    <row r="247" spans="1:34" ht="15.75" customHeight="1" x14ac:dyDescent="0.35">
      <c r="A247" s="147"/>
      <c r="B247" s="147"/>
      <c r="C247" s="147"/>
      <c r="D247" s="147"/>
      <c r="E247" s="147"/>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row>
    <row r="248" spans="1:34" ht="15.75" customHeight="1" x14ac:dyDescent="0.35">
      <c r="A248" s="147"/>
      <c r="B248" s="147"/>
      <c r="C248" s="147"/>
      <c r="D248" s="147"/>
      <c r="E248" s="147"/>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row>
    <row r="249" spans="1:34" ht="15.75" customHeight="1" x14ac:dyDescent="0.35">
      <c r="A249" s="147"/>
      <c r="B249" s="147"/>
      <c r="C249" s="147"/>
      <c r="D249" s="147"/>
      <c r="E249" s="147"/>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row>
    <row r="250" spans="1:34" ht="15.75" customHeight="1" x14ac:dyDescent="0.35">
      <c r="A250" s="147"/>
      <c r="B250" s="147"/>
      <c r="C250" s="147"/>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c r="AA250" s="147"/>
      <c r="AB250" s="147"/>
      <c r="AC250" s="147"/>
      <c r="AD250" s="147"/>
      <c r="AE250" s="147"/>
      <c r="AF250" s="147"/>
      <c r="AG250" s="147"/>
      <c r="AH250" s="147"/>
    </row>
    <row r="251" spans="1:34" ht="15.75" customHeight="1" x14ac:dyDescent="0.35">
      <c r="A251" s="147"/>
      <c r="B251" s="147"/>
      <c r="C251" s="147"/>
      <c r="D251" s="147"/>
      <c r="E251" s="147"/>
      <c r="F251" s="147"/>
      <c r="G251" s="147"/>
      <c r="H251" s="147"/>
      <c r="I251" s="147"/>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row>
    <row r="252" spans="1:34" ht="15.75" customHeight="1" x14ac:dyDescent="0.35">
      <c r="A252" s="147"/>
      <c r="B252" s="147"/>
      <c r="C252" s="147"/>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c r="AA252" s="147"/>
      <c r="AB252" s="147"/>
      <c r="AC252" s="147"/>
      <c r="AD252" s="147"/>
      <c r="AE252" s="147"/>
      <c r="AF252" s="147"/>
      <c r="AG252" s="147"/>
      <c r="AH252" s="147"/>
    </row>
    <row r="253" spans="1:34" ht="15.75" customHeight="1" x14ac:dyDescent="0.35">
      <c r="A253" s="147"/>
      <c r="B253" s="147"/>
      <c r="C253" s="147"/>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c r="AA253" s="147"/>
      <c r="AB253" s="147"/>
      <c r="AC253" s="147"/>
      <c r="AD253" s="147"/>
      <c r="AE253" s="147"/>
      <c r="AF253" s="147"/>
      <c r="AG253" s="147"/>
      <c r="AH253" s="147"/>
    </row>
    <row r="254" spans="1:34" ht="15.75" customHeight="1" x14ac:dyDescent="0.35">
      <c r="A254" s="147"/>
      <c r="B254" s="147"/>
      <c r="C254" s="147"/>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c r="AA254" s="147"/>
      <c r="AB254" s="147"/>
      <c r="AC254" s="147"/>
      <c r="AD254" s="147"/>
      <c r="AE254" s="147"/>
      <c r="AF254" s="147"/>
      <c r="AG254" s="147"/>
      <c r="AH254" s="147"/>
    </row>
    <row r="255" spans="1:34" ht="15.75" customHeight="1" x14ac:dyDescent="0.35">
      <c r="A255" s="147"/>
      <c r="B255" s="147"/>
      <c r="C255" s="147"/>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c r="AA255" s="147"/>
      <c r="AB255" s="147"/>
      <c r="AC255" s="147"/>
      <c r="AD255" s="147"/>
      <c r="AE255" s="147"/>
      <c r="AF255" s="147"/>
      <c r="AG255" s="147"/>
      <c r="AH255" s="147"/>
    </row>
    <row r="256" spans="1:34" ht="15.75" customHeight="1" x14ac:dyDescent="0.35">
      <c r="A256" s="147"/>
      <c r="B256" s="147"/>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row>
    <row r="257" spans="1:34" ht="15.75" customHeight="1" x14ac:dyDescent="0.35">
      <c r="A257" s="147"/>
      <c r="B257" s="147"/>
      <c r="C257" s="147"/>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c r="AA257" s="147"/>
      <c r="AB257" s="147"/>
      <c r="AC257" s="147"/>
      <c r="AD257" s="147"/>
      <c r="AE257" s="147"/>
      <c r="AF257" s="147"/>
      <c r="AG257" s="147"/>
      <c r="AH257" s="147"/>
    </row>
    <row r="258" spans="1:34" ht="15.75" customHeight="1" x14ac:dyDescent="0.35">
      <c r="A258" s="147"/>
      <c r="B258" s="147"/>
      <c r="C258" s="147"/>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c r="AA258" s="147"/>
      <c r="AB258" s="147"/>
      <c r="AC258" s="147"/>
      <c r="AD258" s="147"/>
      <c r="AE258" s="147"/>
      <c r="AF258" s="147"/>
      <c r="AG258" s="147"/>
      <c r="AH258" s="147"/>
    </row>
    <row r="259" spans="1:34" ht="15.75" customHeight="1" x14ac:dyDescent="0.35">
      <c r="A259" s="147"/>
      <c r="B259" s="147"/>
      <c r="C259" s="147"/>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c r="AA259" s="147"/>
      <c r="AB259" s="147"/>
      <c r="AC259" s="147"/>
      <c r="AD259" s="147"/>
      <c r="AE259" s="147"/>
      <c r="AF259" s="147"/>
      <c r="AG259" s="147"/>
      <c r="AH259" s="147"/>
    </row>
    <row r="260" spans="1:34" ht="15.75" customHeight="1" x14ac:dyDescent="0.35">
      <c r="A260" s="147"/>
      <c r="B260" s="147"/>
      <c r="C260" s="147"/>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c r="AA260" s="147"/>
      <c r="AB260" s="147"/>
      <c r="AC260" s="147"/>
      <c r="AD260" s="147"/>
      <c r="AE260" s="147"/>
      <c r="AF260" s="147"/>
      <c r="AG260" s="147"/>
      <c r="AH260" s="147"/>
    </row>
    <row r="261" spans="1:34" ht="15.75" customHeight="1" x14ac:dyDescent="0.35">
      <c r="A261" s="147"/>
      <c r="B261" s="147"/>
      <c r="C261" s="147"/>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c r="AA261" s="147"/>
      <c r="AB261" s="147"/>
      <c r="AC261" s="147"/>
      <c r="AD261" s="147"/>
      <c r="AE261" s="147"/>
      <c r="AF261" s="147"/>
      <c r="AG261" s="147"/>
      <c r="AH261" s="147"/>
    </row>
    <row r="262" spans="1:34" ht="15.75" customHeight="1" x14ac:dyDescent="0.35">
      <c r="A262" s="147"/>
      <c r="B262" s="147"/>
      <c r="C262" s="147"/>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c r="AA262" s="147"/>
      <c r="AB262" s="147"/>
      <c r="AC262" s="147"/>
      <c r="AD262" s="147"/>
      <c r="AE262" s="147"/>
      <c r="AF262" s="147"/>
      <c r="AG262" s="147"/>
      <c r="AH262" s="147"/>
    </row>
    <row r="263" spans="1:34" ht="15.75" customHeight="1" x14ac:dyDescent="0.35">
      <c r="A263" s="147"/>
      <c r="B263" s="147"/>
      <c r="C263" s="147"/>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c r="AA263" s="147"/>
      <c r="AB263" s="147"/>
      <c r="AC263" s="147"/>
      <c r="AD263" s="147"/>
      <c r="AE263" s="147"/>
      <c r="AF263" s="147"/>
      <c r="AG263" s="147"/>
      <c r="AH263" s="147"/>
    </row>
    <row r="264" spans="1:34" ht="15.75" customHeight="1" x14ac:dyDescent="0.35">
      <c r="A264" s="147"/>
      <c r="B264" s="147"/>
      <c r="C264" s="147"/>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c r="AA264" s="147"/>
      <c r="AB264" s="147"/>
      <c r="AC264" s="147"/>
      <c r="AD264" s="147"/>
      <c r="AE264" s="147"/>
      <c r="AF264" s="147"/>
      <c r="AG264" s="147"/>
      <c r="AH264" s="147"/>
    </row>
    <row r="265" spans="1:34" ht="15.75" customHeight="1" x14ac:dyDescent="0.35">
      <c r="A265" s="147"/>
      <c r="B265" s="147"/>
      <c r="C265" s="147"/>
      <c r="D265" s="147"/>
      <c r="E265" s="147"/>
      <c r="F265" s="147"/>
      <c r="G265" s="147"/>
      <c r="H265" s="147"/>
      <c r="I265" s="147"/>
      <c r="J265" s="147"/>
      <c r="K265" s="147"/>
      <c r="L265" s="147"/>
      <c r="M265" s="147"/>
      <c r="N265" s="147"/>
      <c r="O265" s="147"/>
      <c r="P265" s="147"/>
      <c r="Q265" s="147"/>
      <c r="R265" s="147"/>
      <c r="S265" s="147"/>
      <c r="T265" s="147"/>
      <c r="U265" s="147"/>
      <c r="V265" s="147"/>
      <c r="W265" s="147"/>
      <c r="X265" s="147"/>
      <c r="Y265" s="147"/>
      <c r="Z265" s="147"/>
      <c r="AA265" s="147"/>
      <c r="AB265" s="147"/>
      <c r="AC265" s="147"/>
      <c r="AD265" s="147"/>
      <c r="AE265" s="147"/>
      <c r="AF265" s="147"/>
      <c r="AG265" s="147"/>
      <c r="AH265" s="147"/>
    </row>
    <row r="266" spans="1:34" ht="15.75" customHeight="1" x14ac:dyDescent="0.35">
      <c r="A266" s="147"/>
      <c r="B266" s="147"/>
      <c r="C266" s="147"/>
      <c r="D266" s="147"/>
      <c r="E266" s="147"/>
      <c r="F266" s="147"/>
      <c r="G266" s="147"/>
      <c r="H266" s="147"/>
      <c r="I266" s="147"/>
      <c r="J266" s="147"/>
      <c r="K266" s="147"/>
      <c r="L266" s="147"/>
      <c r="M266" s="147"/>
      <c r="N266" s="147"/>
      <c r="O266" s="147"/>
      <c r="P266" s="147"/>
      <c r="Q266" s="147"/>
      <c r="R266" s="147"/>
      <c r="S266" s="147"/>
      <c r="T266" s="147"/>
      <c r="U266" s="147"/>
      <c r="V266" s="147"/>
      <c r="W266" s="147"/>
      <c r="X266" s="147"/>
      <c r="Y266" s="147"/>
      <c r="Z266" s="147"/>
      <c r="AA266" s="147"/>
      <c r="AB266" s="147"/>
      <c r="AC266" s="147"/>
      <c r="AD266" s="147"/>
      <c r="AE266" s="147"/>
      <c r="AF266" s="147"/>
      <c r="AG266" s="147"/>
      <c r="AH266" s="147"/>
    </row>
    <row r="267" spans="1:34" ht="15.75" customHeight="1" x14ac:dyDescent="0.35">
      <c r="A267" s="147"/>
      <c r="B267" s="147"/>
      <c r="C267" s="147"/>
      <c r="D267" s="147"/>
      <c r="E267" s="147"/>
      <c r="F267" s="147"/>
      <c r="G267" s="147"/>
      <c r="H267" s="147"/>
      <c r="I267" s="147"/>
      <c r="J267" s="147"/>
      <c r="K267" s="147"/>
      <c r="L267" s="147"/>
      <c r="M267" s="147"/>
      <c r="N267" s="147"/>
      <c r="O267" s="147"/>
      <c r="P267" s="147"/>
      <c r="Q267" s="147"/>
      <c r="R267" s="147"/>
      <c r="S267" s="147"/>
      <c r="T267" s="147"/>
      <c r="U267" s="147"/>
      <c r="V267" s="147"/>
      <c r="W267" s="147"/>
      <c r="X267" s="147"/>
      <c r="Y267" s="147"/>
      <c r="Z267" s="147"/>
      <c r="AA267" s="147"/>
      <c r="AB267" s="147"/>
      <c r="AC267" s="147"/>
      <c r="AD267" s="147"/>
      <c r="AE267" s="147"/>
      <c r="AF267" s="147"/>
      <c r="AG267" s="147"/>
      <c r="AH267" s="147"/>
    </row>
    <row r="268" spans="1:34" ht="15.75" customHeight="1" x14ac:dyDescent="0.35">
      <c r="A268" s="147"/>
      <c r="B268" s="147"/>
      <c r="C268" s="147"/>
      <c r="D268" s="147"/>
      <c r="E268" s="147"/>
      <c r="F268" s="147"/>
      <c r="G268" s="147"/>
      <c r="H268" s="147"/>
      <c r="I268" s="147"/>
      <c r="J268" s="147"/>
      <c r="K268" s="147"/>
      <c r="L268" s="147"/>
      <c r="M268" s="147"/>
      <c r="N268" s="147"/>
      <c r="O268" s="147"/>
      <c r="P268" s="147"/>
      <c r="Q268" s="147"/>
      <c r="R268" s="147"/>
      <c r="S268" s="147"/>
      <c r="T268" s="147"/>
      <c r="U268" s="147"/>
      <c r="V268" s="147"/>
      <c r="W268" s="147"/>
      <c r="X268" s="147"/>
      <c r="Y268" s="147"/>
      <c r="Z268" s="147"/>
      <c r="AA268" s="147"/>
      <c r="AB268" s="147"/>
      <c r="AC268" s="147"/>
      <c r="AD268" s="147"/>
      <c r="AE268" s="147"/>
      <c r="AF268" s="147"/>
      <c r="AG268" s="147"/>
      <c r="AH268" s="147"/>
    </row>
    <row r="269" spans="1:34" ht="15.75" customHeight="1" x14ac:dyDescent="0.35">
      <c r="A269" s="147"/>
      <c r="B269" s="147"/>
      <c r="C269" s="147"/>
      <c r="D269" s="147"/>
      <c r="E269" s="147"/>
      <c r="F269" s="147"/>
      <c r="G269" s="147"/>
      <c r="H269" s="147"/>
      <c r="I269" s="147"/>
      <c r="J269" s="147"/>
      <c r="K269" s="147"/>
      <c r="L269" s="147"/>
      <c r="M269" s="147"/>
      <c r="N269" s="147"/>
      <c r="O269" s="147"/>
      <c r="P269" s="147"/>
      <c r="Q269" s="147"/>
      <c r="R269" s="147"/>
      <c r="S269" s="147"/>
      <c r="T269" s="147"/>
      <c r="U269" s="147"/>
      <c r="V269" s="147"/>
      <c r="W269" s="147"/>
      <c r="X269" s="147"/>
      <c r="Y269" s="147"/>
      <c r="Z269" s="147"/>
      <c r="AA269" s="147"/>
      <c r="AB269" s="147"/>
      <c r="AC269" s="147"/>
      <c r="AD269" s="147"/>
      <c r="AE269" s="147"/>
      <c r="AF269" s="147"/>
      <c r="AG269" s="147"/>
      <c r="AH269" s="147"/>
    </row>
    <row r="270" spans="1:34" ht="15.75" customHeight="1" x14ac:dyDescent="0.35">
      <c r="A270" s="147"/>
      <c r="B270" s="147"/>
      <c r="C270" s="147"/>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c r="AA270" s="147"/>
      <c r="AB270" s="147"/>
      <c r="AC270" s="147"/>
      <c r="AD270" s="147"/>
      <c r="AE270" s="147"/>
      <c r="AF270" s="147"/>
      <c r="AG270" s="147"/>
      <c r="AH270" s="147"/>
    </row>
    <row r="271" spans="1:34" ht="15.75" customHeight="1" x14ac:dyDescent="0.35">
      <c r="A271" s="147"/>
      <c r="B271" s="147"/>
      <c r="C271" s="147"/>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c r="AA271" s="147"/>
      <c r="AB271" s="147"/>
      <c r="AC271" s="147"/>
      <c r="AD271" s="147"/>
      <c r="AE271" s="147"/>
      <c r="AF271" s="147"/>
      <c r="AG271" s="147"/>
      <c r="AH271" s="147"/>
    </row>
    <row r="272" spans="1:34" ht="15.75" customHeight="1" x14ac:dyDescent="0.35">
      <c r="A272" s="147"/>
      <c r="B272" s="147"/>
      <c r="C272" s="147"/>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c r="AA272" s="147"/>
      <c r="AB272" s="147"/>
      <c r="AC272" s="147"/>
      <c r="AD272" s="147"/>
      <c r="AE272" s="147"/>
      <c r="AF272" s="147"/>
      <c r="AG272" s="147"/>
      <c r="AH272" s="147"/>
    </row>
    <row r="273" spans="1:34" ht="15.75" customHeight="1" x14ac:dyDescent="0.35">
      <c r="A273" s="147"/>
      <c r="B273" s="147"/>
      <c r="C273" s="147"/>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c r="AA273" s="147"/>
      <c r="AB273" s="147"/>
      <c r="AC273" s="147"/>
      <c r="AD273" s="147"/>
      <c r="AE273" s="147"/>
      <c r="AF273" s="147"/>
      <c r="AG273" s="147"/>
      <c r="AH273" s="147"/>
    </row>
    <row r="274" spans="1:34" ht="15.75" customHeight="1" x14ac:dyDescent="0.35">
      <c r="A274" s="147"/>
      <c r="B274" s="147"/>
      <c r="C274" s="147"/>
      <c r="D274" s="147"/>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c r="AA274" s="147"/>
      <c r="AB274" s="147"/>
      <c r="AC274" s="147"/>
      <c r="AD274" s="147"/>
      <c r="AE274" s="147"/>
      <c r="AF274" s="147"/>
      <c r="AG274" s="147"/>
      <c r="AH274" s="147"/>
    </row>
    <row r="275" spans="1:34" ht="15.75" customHeight="1" x14ac:dyDescent="0.35">
      <c r="A275" s="147"/>
      <c r="B275" s="147"/>
      <c r="C275" s="147"/>
      <c r="D275" s="147"/>
      <c r="E275" s="147"/>
      <c r="F275" s="147"/>
      <c r="G275" s="147"/>
      <c r="H275" s="147"/>
      <c r="I275" s="147"/>
      <c r="J275" s="147"/>
      <c r="K275" s="147"/>
      <c r="L275" s="147"/>
      <c r="M275" s="147"/>
      <c r="N275" s="147"/>
      <c r="O275" s="147"/>
      <c r="P275" s="147"/>
      <c r="Q275" s="147"/>
      <c r="R275" s="147"/>
      <c r="S275" s="147"/>
      <c r="T275" s="147"/>
      <c r="U275" s="147"/>
      <c r="V275" s="147"/>
      <c r="W275" s="147"/>
      <c r="X275" s="147"/>
      <c r="Y275" s="147"/>
      <c r="Z275" s="147"/>
      <c r="AA275" s="147"/>
      <c r="AB275" s="147"/>
      <c r="AC275" s="147"/>
      <c r="AD275" s="147"/>
      <c r="AE275" s="147"/>
      <c r="AF275" s="147"/>
      <c r="AG275" s="147"/>
      <c r="AH275" s="147"/>
    </row>
    <row r="276" spans="1:34" ht="15.75" customHeight="1" x14ac:dyDescent="0.35">
      <c r="A276" s="147"/>
      <c r="B276" s="147"/>
      <c r="C276" s="147"/>
      <c r="D276" s="147"/>
      <c r="E276" s="147"/>
      <c r="F276" s="147"/>
      <c r="G276" s="147"/>
      <c r="H276" s="147"/>
      <c r="I276" s="147"/>
      <c r="J276" s="147"/>
      <c r="K276" s="147"/>
      <c r="L276" s="147"/>
      <c r="M276" s="147"/>
      <c r="N276" s="147"/>
      <c r="O276" s="147"/>
      <c r="P276" s="147"/>
      <c r="Q276" s="147"/>
      <c r="R276" s="147"/>
      <c r="S276" s="147"/>
      <c r="T276" s="147"/>
      <c r="U276" s="147"/>
      <c r="V276" s="147"/>
      <c r="W276" s="147"/>
      <c r="X276" s="147"/>
      <c r="Y276" s="147"/>
      <c r="Z276" s="147"/>
      <c r="AA276" s="147"/>
      <c r="AB276" s="147"/>
      <c r="AC276" s="147"/>
      <c r="AD276" s="147"/>
      <c r="AE276" s="147"/>
      <c r="AF276" s="147"/>
      <c r="AG276" s="147"/>
      <c r="AH276" s="147"/>
    </row>
    <row r="277" spans="1:34" ht="15.75" customHeight="1" x14ac:dyDescent="0.35">
      <c r="A277" s="147"/>
      <c r="B277" s="147"/>
      <c r="C277" s="147"/>
      <c r="D277" s="147"/>
      <c r="E277" s="147"/>
      <c r="F277" s="147"/>
      <c r="G277" s="147"/>
      <c r="H277" s="147"/>
      <c r="I277" s="147"/>
      <c r="J277" s="147"/>
      <c r="K277" s="147"/>
      <c r="L277" s="147"/>
      <c r="M277" s="147"/>
      <c r="N277" s="147"/>
      <c r="O277" s="147"/>
      <c r="P277" s="147"/>
      <c r="Q277" s="147"/>
      <c r="R277" s="147"/>
      <c r="S277" s="147"/>
      <c r="T277" s="147"/>
      <c r="U277" s="147"/>
      <c r="V277" s="147"/>
      <c r="W277" s="147"/>
      <c r="X277" s="147"/>
      <c r="Y277" s="147"/>
      <c r="Z277" s="147"/>
      <c r="AA277" s="147"/>
      <c r="AB277" s="147"/>
      <c r="AC277" s="147"/>
      <c r="AD277" s="147"/>
      <c r="AE277" s="147"/>
      <c r="AF277" s="147"/>
      <c r="AG277" s="147"/>
      <c r="AH277" s="147"/>
    </row>
    <row r="278" spans="1:34" ht="15.75" customHeight="1" x14ac:dyDescent="0.35">
      <c r="A278" s="147"/>
      <c r="B278" s="147"/>
      <c r="C278" s="147"/>
      <c r="D278" s="147"/>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c r="AA278" s="147"/>
      <c r="AB278" s="147"/>
      <c r="AC278" s="147"/>
      <c r="AD278" s="147"/>
      <c r="AE278" s="147"/>
      <c r="AF278" s="147"/>
      <c r="AG278" s="147"/>
      <c r="AH278" s="147"/>
    </row>
    <row r="279" spans="1:34" ht="15.75" customHeight="1" x14ac:dyDescent="0.35">
      <c r="A279" s="147"/>
      <c r="B279" s="147"/>
      <c r="C279" s="147"/>
      <c r="D279" s="147"/>
      <c r="E279" s="147"/>
      <c r="F279" s="147"/>
      <c r="G279" s="147"/>
      <c r="H279" s="147"/>
      <c r="I279" s="147"/>
      <c r="J279" s="147"/>
      <c r="K279" s="147"/>
      <c r="L279" s="147"/>
      <c r="M279" s="147"/>
      <c r="N279" s="147"/>
      <c r="O279" s="147"/>
      <c r="P279" s="147"/>
      <c r="Q279" s="147"/>
      <c r="R279" s="147"/>
      <c r="S279" s="147"/>
      <c r="T279" s="147"/>
      <c r="U279" s="147"/>
      <c r="V279" s="147"/>
      <c r="W279" s="147"/>
      <c r="X279" s="147"/>
      <c r="Y279" s="147"/>
      <c r="Z279" s="147"/>
      <c r="AA279" s="147"/>
      <c r="AB279" s="147"/>
      <c r="AC279" s="147"/>
      <c r="AD279" s="147"/>
      <c r="AE279" s="147"/>
      <c r="AF279" s="147"/>
      <c r="AG279" s="147"/>
      <c r="AH279" s="147"/>
    </row>
    <row r="280" spans="1:34" ht="15.75" customHeight="1" x14ac:dyDescent="0.35">
      <c r="A280" s="147"/>
      <c r="B280" s="147"/>
      <c r="C280" s="147"/>
      <c r="D280" s="147"/>
      <c r="E280" s="147"/>
      <c r="F280" s="147"/>
      <c r="G280" s="147"/>
      <c r="H280" s="147"/>
      <c r="I280" s="147"/>
      <c r="J280" s="147"/>
      <c r="K280" s="147"/>
      <c r="L280" s="147"/>
      <c r="M280" s="147"/>
      <c r="N280" s="147"/>
      <c r="O280" s="147"/>
      <c r="P280" s="147"/>
      <c r="Q280" s="147"/>
      <c r="R280" s="147"/>
      <c r="S280" s="147"/>
      <c r="T280" s="147"/>
      <c r="U280" s="147"/>
      <c r="V280" s="147"/>
      <c r="W280" s="147"/>
      <c r="X280" s="147"/>
      <c r="Y280" s="147"/>
      <c r="Z280" s="147"/>
      <c r="AA280" s="147"/>
      <c r="AB280" s="147"/>
      <c r="AC280" s="147"/>
      <c r="AD280" s="147"/>
      <c r="AE280" s="147"/>
      <c r="AF280" s="147"/>
      <c r="AG280" s="147"/>
      <c r="AH280" s="147"/>
    </row>
    <row r="281" spans="1:34" ht="15.75" customHeight="1" x14ac:dyDescent="0.35">
      <c r="A281" s="147"/>
      <c r="B281" s="147"/>
      <c r="C281" s="147"/>
      <c r="D281" s="147"/>
      <c r="E281" s="147"/>
      <c r="F281" s="147"/>
      <c r="G281" s="147"/>
      <c r="H281" s="147"/>
      <c r="I281" s="147"/>
      <c r="J281" s="147"/>
      <c r="K281" s="147"/>
      <c r="L281" s="147"/>
      <c r="M281" s="147"/>
      <c r="N281" s="147"/>
      <c r="O281" s="147"/>
      <c r="P281" s="147"/>
      <c r="Q281" s="147"/>
      <c r="R281" s="147"/>
      <c r="S281" s="147"/>
      <c r="T281" s="147"/>
      <c r="U281" s="147"/>
      <c r="V281" s="147"/>
      <c r="W281" s="147"/>
      <c r="X281" s="147"/>
      <c r="Y281" s="147"/>
      <c r="Z281" s="147"/>
      <c r="AA281" s="147"/>
      <c r="AB281" s="147"/>
      <c r="AC281" s="147"/>
      <c r="AD281" s="147"/>
      <c r="AE281" s="147"/>
      <c r="AF281" s="147"/>
      <c r="AG281" s="147"/>
      <c r="AH281" s="147"/>
    </row>
    <row r="282" spans="1:34" ht="15.75" customHeight="1" x14ac:dyDescent="0.35">
      <c r="A282" s="147"/>
      <c r="B282" s="147"/>
      <c r="C282" s="147"/>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c r="AA282" s="147"/>
      <c r="AB282" s="147"/>
      <c r="AC282" s="147"/>
      <c r="AD282" s="147"/>
      <c r="AE282" s="147"/>
      <c r="AF282" s="147"/>
      <c r="AG282" s="147"/>
      <c r="AH282" s="147"/>
    </row>
    <row r="283" spans="1:34" ht="15.75" customHeight="1" x14ac:dyDescent="0.35">
      <c r="A283" s="147"/>
      <c r="B283" s="147"/>
      <c r="C283" s="147"/>
      <c r="D283" s="147"/>
      <c r="E283" s="147"/>
      <c r="F283" s="147"/>
      <c r="G283" s="147"/>
      <c r="H283" s="147"/>
      <c r="I283" s="147"/>
      <c r="J283" s="147"/>
      <c r="K283" s="147"/>
      <c r="L283" s="147"/>
      <c r="M283" s="147"/>
      <c r="N283" s="147"/>
      <c r="O283" s="147"/>
      <c r="P283" s="147"/>
      <c r="Q283" s="147"/>
      <c r="R283" s="147"/>
      <c r="S283" s="147"/>
      <c r="T283" s="147"/>
      <c r="U283" s="147"/>
      <c r="V283" s="147"/>
      <c r="W283" s="147"/>
      <c r="X283" s="147"/>
      <c r="Y283" s="147"/>
      <c r="Z283" s="147"/>
      <c r="AA283" s="147"/>
      <c r="AB283" s="147"/>
      <c r="AC283" s="147"/>
      <c r="AD283" s="147"/>
      <c r="AE283" s="147"/>
      <c r="AF283" s="147"/>
      <c r="AG283" s="147"/>
      <c r="AH283" s="147"/>
    </row>
    <row r="284" spans="1:34" ht="15.75" customHeight="1" x14ac:dyDescent="0.35">
      <c r="A284" s="147"/>
      <c r="B284" s="147"/>
      <c r="C284" s="147"/>
      <c r="D284" s="147"/>
      <c r="E284" s="147"/>
      <c r="F284" s="147"/>
      <c r="G284" s="147"/>
      <c r="H284" s="147"/>
      <c r="I284" s="147"/>
      <c r="J284" s="147"/>
      <c r="K284" s="147"/>
      <c r="L284" s="147"/>
      <c r="M284" s="147"/>
      <c r="N284" s="147"/>
      <c r="O284" s="147"/>
      <c r="P284" s="147"/>
      <c r="Q284" s="147"/>
      <c r="R284" s="147"/>
      <c r="S284" s="147"/>
      <c r="T284" s="147"/>
      <c r="U284" s="147"/>
      <c r="V284" s="147"/>
      <c r="W284" s="147"/>
      <c r="X284" s="147"/>
      <c r="Y284" s="147"/>
      <c r="Z284" s="147"/>
      <c r="AA284" s="147"/>
      <c r="AB284" s="147"/>
      <c r="AC284" s="147"/>
      <c r="AD284" s="147"/>
      <c r="AE284" s="147"/>
      <c r="AF284" s="147"/>
      <c r="AG284" s="147"/>
      <c r="AH284" s="147"/>
    </row>
    <row r="285" spans="1:34" ht="15.75" customHeight="1" x14ac:dyDescent="0.35">
      <c r="A285" s="147"/>
      <c r="B285" s="147"/>
      <c r="C285" s="147"/>
      <c r="D285" s="147"/>
      <c r="E285" s="147"/>
      <c r="F285" s="147"/>
      <c r="G285" s="147"/>
      <c r="H285" s="147"/>
      <c r="I285" s="147"/>
      <c r="J285" s="147"/>
      <c r="K285" s="147"/>
      <c r="L285" s="147"/>
      <c r="M285" s="147"/>
      <c r="N285" s="147"/>
      <c r="O285" s="147"/>
      <c r="P285" s="147"/>
      <c r="Q285" s="147"/>
      <c r="R285" s="147"/>
      <c r="S285" s="147"/>
      <c r="T285" s="147"/>
      <c r="U285" s="147"/>
      <c r="V285" s="147"/>
      <c r="W285" s="147"/>
      <c r="X285" s="147"/>
      <c r="Y285" s="147"/>
      <c r="Z285" s="147"/>
      <c r="AA285" s="147"/>
      <c r="AB285" s="147"/>
      <c r="AC285" s="147"/>
      <c r="AD285" s="147"/>
      <c r="AE285" s="147"/>
      <c r="AF285" s="147"/>
      <c r="AG285" s="147"/>
      <c r="AH285" s="147"/>
    </row>
    <row r="286" spans="1:34" ht="15.75" customHeight="1" x14ac:dyDescent="0.35">
      <c r="A286" s="147"/>
      <c r="B286" s="147"/>
      <c r="C286" s="147"/>
      <c r="D286" s="147"/>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c r="AA286" s="147"/>
      <c r="AB286" s="147"/>
      <c r="AC286" s="147"/>
      <c r="AD286" s="147"/>
      <c r="AE286" s="147"/>
      <c r="AF286" s="147"/>
      <c r="AG286" s="147"/>
      <c r="AH286" s="147"/>
    </row>
    <row r="287" spans="1:34" ht="15.75" customHeight="1" x14ac:dyDescent="0.35">
      <c r="A287" s="147"/>
      <c r="B287" s="147"/>
      <c r="C287" s="147"/>
      <c r="D287" s="147"/>
      <c r="E287" s="147"/>
      <c r="F287" s="147"/>
      <c r="G287" s="147"/>
      <c r="H287" s="147"/>
      <c r="I287" s="147"/>
      <c r="J287" s="147"/>
      <c r="K287" s="147"/>
      <c r="L287" s="147"/>
      <c r="M287" s="147"/>
      <c r="N287" s="147"/>
      <c r="O287" s="147"/>
      <c r="P287" s="147"/>
      <c r="Q287" s="147"/>
      <c r="R287" s="147"/>
      <c r="S287" s="147"/>
      <c r="T287" s="147"/>
      <c r="U287" s="147"/>
      <c r="V287" s="147"/>
      <c r="W287" s="147"/>
      <c r="X287" s="147"/>
      <c r="Y287" s="147"/>
      <c r="Z287" s="147"/>
      <c r="AA287" s="147"/>
      <c r="AB287" s="147"/>
      <c r="AC287" s="147"/>
      <c r="AD287" s="147"/>
      <c r="AE287" s="147"/>
      <c r="AF287" s="147"/>
      <c r="AG287" s="147"/>
      <c r="AH287" s="147"/>
    </row>
    <row r="288" spans="1:34" ht="15.75" customHeight="1" x14ac:dyDescent="0.35">
      <c r="A288" s="147"/>
      <c r="B288" s="147"/>
      <c r="C288" s="147"/>
      <c r="D288" s="147"/>
      <c r="E288" s="147"/>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row>
    <row r="289" spans="1:34" ht="15.75" customHeight="1" x14ac:dyDescent="0.35">
      <c r="A289" s="147"/>
      <c r="B289" s="147"/>
      <c r="C289" s="147"/>
      <c r="D289" s="147"/>
      <c r="E289" s="147"/>
      <c r="F289" s="147"/>
      <c r="G289" s="147"/>
      <c r="H289" s="147"/>
      <c r="I289" s="147"/>
      <c r="J289" s="147"/>
      <c r="K289" s="147"/>
      <c r="L289" s="147"/>
      <c r="M289" s="147"/>
      <c r="N289" s="147"/>
      <c r="O289" s="147"/>
      <c r="P289" s="147"/>
      <c r="Q289" s="147"/>
      <c r="R289" s="147"/>
      <c r="S289" s="147"/>
      <c r="T289" s="147"/>
      <c r="U289" s="147"/>
      <c r="V289" s="147"/>
      <c r="W289" s="147"/>
      <c r="X289" s="147"/>
      <c r="Y289" s="147"/>
      <c r="Z289" s="147"/>
      <c r="AA289" s="147"/>
      <c r="AB289" s="147"/>
      <c r="AC289" s="147"/>
      <c r="AD289" s="147"/>
      <c r="AE289" s="147"/>
      <c r="AF289" s="147"/>
      <c r="AG289" s="147"/>
      <c r="AH289" s="147"/>
    </row>
    <row r="290" spans="1:34" ht="15.75" customHeight="1" x14ac:dyDescent="0.35">
      <c r="A290" s="147"/>
      <c r="B290" s="147"/>
      <c r="C290" s="147"/>
      <c r="D290" s="147"/>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c r="AG290" s="147"/>
      <c r="AH290" s="147"/>
    </row>
    <row r="291" spans="1:34" ht="15.75" customHeight="1" x14ac:dyDescent="0.35">
      <c r="A291" s="147"/>
      <c r="B291" s="147"/>
      <c r="C291" s="147"/>
      <c r="D291" s="147"/>
      <c r="E291" s="147"/>
      <c r="F291" s="147"/>
      <c r="G291" s="147"/>
      <c r="H291" s="147"/>
      <c r="I291" s="147"/>
      <c r="J291" s="147"/>
      <c r="K291" s="147"/>
      <c r="L291" s="147"/>
      <c r="M291" s="147"/>
      <c r="N291" s="147"/>
      <c r="O291" s="147"/>
      <c r="P291" s="147"/>
      <c r="Q291" s="147"/>
      <c r="R291" s="147"/>
      <c r="S291" s="147"/>
      <c r="T291" s="147"/>
      <c r="U291" s="147"/>
      <c r="V291" s="147"/>
      <c r="W291" s="147"/>
      <c r="X291" s="147"/>
      <c r="Y291" s="147"/>
      <c r="Z291" s="147"/>
      <c r="AA291" s="147"/>
      <c r="AB291" s="147"/>
      <c r="AC291" s="147"/>
      <c r="AD291" s="147"/>
      <c r="AE291" s="147"/>
      <c r="AF291" s="147"/>
      <c r="AG291" s="147"/>
      <c r="AH291" s="147"/>
    </row>
    <row r="292" spans="1:34" ht="15.75" customHeight="1" x14ac:dyDescent="0.35">
      <c r="A292" s="147"/>
      <c r="B292" s="147"/>
      <c r="C292" s="147"/>
      <c r="D292" s="147"/>
      <c r="E292" s="147"/>
      <c r="F292" s="147"/>
      <c r="G292" s="147"/>
      <c r="H292" s="147"/>
      <c r="I292" s="147"/>
      <c r="J292" s="147"/>
      <c r="K292" s="147"/>
      <c r="L292" s="147"/>
      <c r="M292" s="147"/>
      <c r="N292" s="147"/>
      <c r="O292" s="147"/>
      <c r="P292" s="147"/>
      <c r="Q292" s="147"/>
      <c r="R292" s="147"/>
      <c r="S292" s="147"/>
      <c r="T292" s="147"/>
      <c r="U292" s="147"/>
      <c r="V292" s="147"/>
      <c r="W292" s="147"/>
      <c r="X292" s="147"/>
      <c r="Y292" s="147"/>
      <c r="Z292" s="147"/>
      <c r="AA292" s="147"/>
      <c r="AB292" s="147"/>
      <c r="AC292" s="147"/>
      <c r="AD292" s="147"/>
      <c r="AE292" s="147"/>
      <c r="AF292" s="147"/>
      <c r="AG292" s="147"/>
      <c r="AH292" s="147"/>
    </row>
    <row r="293" spans="1:34" ht="15.75" customHeight="1" x14ac:dyDescent="0.35">
      <c r="A293" s="147"/>
      <c r="B293" s="147"/>
      <c r="C293" s="147"/>
      <c r="D293" s="147"/>
      <c r="E293" s="147"/>
      <c r="F293" s="147"/>
      <c r="G293" s="147"/>
      <c r="H293" s="147"/>
      <c r="I293" s="147"/>
      <c r="J293" s="147"/>
      <c r="K293" s="147"/>
      <c r="L293" s="147"/>
      <c r="M293" s="147"/>
      <c r="N293" s="147"/>
      <c r="O293" s="147"/>
      <c r="P293" s="147"/>
      <c r="Q293" s="147"/>
      <c r="R293" s="147"/>
      <c r="S293" s="147"/>
      <c r="T293" s="147"/>
      <c r="U293" s="147"/>
      <c r="V293" s="147"/>
      <c r="W293" s="147"/>
      <c r="X293" s="147"/>
      <c r="Y293" s="147"/>
      <c r="Z293" s="147"/>
      <c r="AA293" s="147"/>
      <c r="AB293" s="147"/>
      <c r="AC293" s="147"/>
      <c r="AD293" s="147"/>
      <c r="AE293" s="147"/>
      <c r="AF293" s="147"/>
      <c r="AG293" s="147"/>
      <c r="AH293" s="147"/>
    </row>
    <row r="294" spans="1:34" ht="15.75" customHeight="1" x14ac:dyDescent="0.35">
      <c r="A294" s="147"/>
      <c r="B294" s="147"/>
      <c r="C294" s="147"/>
      <c r="D294" s="147"/>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c r="AA294" s="147"/>
      <c r="AB294" s="147"/>
      <c r="AC294" s="147"/>
      <c r="AD294" s="147"/>
      <c r="AE294" s="147"/>
      <c r="AF294" s="147"/>
      <c r="AG294" s="147"/>
      <c r="AH294" s="147"/>
    </row>
    <row r="295" spans="1:34" ht="15.75" customHeight="1" x14ac:dyDescent="0.35">
      <c r="A295" s="147"/>
      <c r="B295" s="147"/>
      <c r="C295" s="147"/>
      <c r="D295" s="147"/>
      <c r="E295" s="147"/>
      <c r="F295" s="147"/>
      <c r="G295" s="147"/>
      <c r="H295" s="147"/>
      <c r="I295" s="147"/>
      <c r="J295" s="147"/>
      <c r="K295" s="147"/>
      <c r="L295" s="147"/>
      <c r="M295" s="147"/>
      <c r="N295" s="147"/>
      <c r="O295" s="147"/>
      <c r="P295" s="147"/>
      <c r="Q295" s="147"/>
      <c r="R295" s="147"/>
      <c r="S295" s="147"/>
      <c r="T295" s="147"/>
      <c r="U295" s="147"/>
      <c r="V295" s="147"/>
      <c r="W295" s="147"/>
      <c r="X295" s="147"/>
      <c r="Y295" s="147"/>
      <c r="Z295" s="147"/>
      <c r="AA295" s="147"/>
      <c r="AB295" s="147"/>
      <c r="AC295" s="147"/>
      <c r="AD295" s="147"/>
      <c r="AE295" s="147"/>
      <c r="AF295" s="147"/>
      <c r="AG295" s="147"/>
      <c r="AH295" s="147"/>
    </row>
    <row r="296" spans="1:34" ht="15.75" customHeight="1" x14ac:dyDescent="0.35">
      <c r="A296" s="147"/>
      <c r="B296" s="147"/>
      <c r="C296" s="147"/>
      <c r="D296" s="147"/>
      <c r="E296" s="147"/>
      <c r="F296" s="147"/>
      <c r="G296" s="147"/>
      <c r="H296" s="147"/>
      <c r="I296" s="147"/>
      <c r="J296" s="147"/>
      <c r="K296" s="147"/>
      <c r="L296" s="147"/>
      <c r="M296" s="147"/>
      <c r="N296" s="147"/>
      <c r="O296" s="147"/>
      <c r="P296" s="147"/>
      <c r="Q296" s="147"/>
      <c r="R296" s="147"/>
      <c r="S296" s="147"/>
      <c r="T296" s="147"/>
      <c r="U296" s="147"/>
      <c r="V296" s="147"/>
      <c r="W296" s="147"/>
      <c r="X296" s="147"/>
      <c r="Y296" s="147"/>
      <c r="Z296" s="147"/>
      <c r="AA296" s="147"/>
      <c r="AB296" s="147"/>
      <c r="AC296" s="147"/>
      <c r="AD296" s="147"/>
      <c r="AE296" s="147"/>
      <c r="AF296" s="147"/>
      <c r="AG296" s="147"/>
      <c r="AH296" s="147"/>
    </row>
    <row r="297" spans="1:34" ht="15.75" customHeight="1" x14ac:dyDescent="0.35">
      <c r="A297" s="147"/>
      <c r="B297" s="147"/>
      <c r="C297" s="147"/>
      <c r="D297" s="147"/>
      <c r="E297" s="147"/>
      <c r="F297" s="147"/>
      <c r="G297" s="147"/>
      <c r="H297" s="147"/>
      <c r="I297" s="147"/>
      <c r="J297" s="147"/>
      <c r="K297" s="147"/>
      <c r="L297" s="147"/>
      <c r="M297" s="147"/>
      <c r="N297" s="147"/>
      <c r="O297" s="147"/>
      <c r="P297" s="147"/>
      <c r="Q297" s="147"/>
      <c r="R297" s="147"/>
      <c r="S297" s="147"/>
      <c r="T297" s="147"/>
      <c r="U297" s="147"/>
      <c r="V297" s="147"/>
      <c r="W297" s="147"/>
      <c r="X297" s="147"/>
      <c r="Y297" s="147"/>
      <c r="Z297" s="147"/>
      <c r="AA297" s="147"/>
      <c r="AB297" s="147"/>
      <c r="AC297" s="147"/>
      <c r="AD297" s="147"/>
      <c r="AE297" s="147"/>
      <c r="AF297" s="147"/>
      <c r="AG297" s="147"/>
      <c r="AH297" s="147"/>
    </row>
    <row r="298" spans="1:34" ht="15.75" customHeight="1" x14ac:dyDescent="0.35">
      <c r="A298" s="147"/>
      <c r="B298" s="147"/>
      <c r="C298" s="147"/>
      <c r="D298" s="147"/>
      <c r="E298" s="147"/>
      <c r="F298" s="147"/>
      <c r="G298" s="147"/>
      <c r="H298" s="147"/>
      <c r="I298" s="147"/>
      <c r="J298" s="147"/>
      <c r="K298" s="147"/>
      <c r="L298" s="147"/>
      <c r="M298" s="147"/>
      <c r="N298" s="147"/>
      <c r="O298" s="147"/>
      <c r="P298" s="147"/>
      <c r="Q298" s="147"/>
      <c r="R298" s="147"/>
      <c r="S298" s="147"/>
      <c r="T298" s="147"/>
      <c r="U298" s="147"/>
      <c r="V298" s="147"/>
      <c r="W298" s="147"/>
      <c r="X298" s="147"/>
      <c r="Y298" s="147"/>
      <c r="Z298" s="147"/>
      <c r="AA298" s="147"/>
      <c r="AB298" s="147"/>
      <c r="AC298" s="147"/>
      <c r="AD298" s="147"/>
      <c r="AE298" s="147"/>
      <c r="AF298" s="147"/>
      <c r="AG298" s="147"/>
      <c r="AH298" s="147"/>
    </row>
    <row r="299" spans="1:34" ht="15.75" customHeight="1" x14ac:dyDescent="0.35">
      <c r="A299" s="147"/>
      <c r="B299" s="147"/>
      <c r="C299" s="147"/>
      <c r="D299" s="147"/>
      <c r="E299" s="147"/>
      <c r="F299" s="147"/>
      <c r="G299" s="147"/>
      <c r="H299" s="147"/>
      <c r="I299" s="147"/>
      <c r="J299" s="147"/>
      <c r="K299" s="147"/>
      <c r="L299" s="147"/>
      <c r="M299" s="147"/>
      <c r="N299" s="147"/>
      <c r="O299" s="147"/>
      <c r="P299" s="147"/>
      <c r="Q299" s="147"/>
      <c r="R299" s="147"/>
      <c r="S299" s="147"/>
      <c r="T299" s="147"/>
      <c r="U299" s="147"/>
      <c r="V299" s="147"/>
      <c r="W299" s="147"/>
      <c r="X299" s="147"/>
      <c r="Y299" s="147"/>
      <c r="Z299" s="147"/>
      <c r="AA299" s="147"/>
      <c r="AB299" s="147"/>
      <c r="AC299" s="147"/>
      <c r="AD299" s="147"/>
      <c r="AE299" s="147"/>
      <c r="AF299" s="147"/>
      <c r="AG299" s="147"/>
      <c r="AH299" s="147"/>
    </row>
    <row r="300" spans="1:34" ht="15.75" customHeight="1" x14ac:dyDescent="0.35">
      <c r="A300" s="147"/>
      <c r="B300" s="147"/>
      <c r="C300" s="147"/>
      <c r="D300" s="147"/>
      <c r="E300" s="147"/>
      <c r="F300" s="147"/>
      <c r="G300" s="147"/>
      <c r="H300" s="147"/>
      <c r="I300" s="147"/>
      <c r="J300" s="147"/>
      <c r="K300" s="147"/>
      <c r="L300" s="147"/>
      <c r="M300" s="147"/>
      <c r="N300" s="147"/>
      <c r="O300" s="147"/>
      <c r="P300" s="147"/>
      <c r="Q300" s="147"/>
      <c r="R300" s="147"/>
      <c r="S300" s="147"/>
      <c r="T300" s="147"/>
      <c r="U300" s="147"/>
      <c r="V300" s="147"/>
      <c r="W300" s="147"/>
      <c r="X300" s="147"/>
      <c r="Y300" s="147"/>
      <c r="Z300" s="147"/>
      <c r="AA300" s="147"/>
      <c r="AB300" s="147"/>
      <c r="AC300" s="147"/>
      <c r="AD300" s="147"/>
      <c r="AE300" s="147"/>
      <c r="AF300" s="147"/>
      <c r="AG300" s="147"/>
      <c r="AH300" s="147"/>
    </row>
    <row r="301" spans="1:34" ht="15.75" customHeight="1" x14ac:dyDescent="0.35">
      <c r="A301" s="147"/>
      <c r="B301" s="147"/>
      <c r="C301" s="147"/>
      <c r="D301" s="147"/>
      <c r="E301" s="147"/>
      <c r="F301" s="147"/>
      <c r="G301" s="147"/>
      <c r="H301" s="147"/>
      <c r="I301" s="147"/>
      <c r="J301" s="147"/>
      <c r="K301" s="147"/>
      <c r="L301" s="147"/>
      <c r="M301" s="147"/>
      <c r="N301" s="147"/>
      <c r="O301" s="147"/>
      <c r="P301" s="147"/>
      <c r="Q301" s="147"/>
      <c r="R301" s="147"/>
      <c r="S301" s="147"/>
      <c r="T301" s="147"/>
      <c r="U301" s="147"/>
      <c r="V301" s="147"/>
      <c r="W301" s="147"/>
      <c r="X301" s="147"/>
      <c r="Y301" s="147"/>
      <c r="Z301" s="147"/>
      <c r="AA301" s="147"/>
      <c r="AB301" s="147"/>
      <c r="AC301" s="147"/>
      <c r="AD301" s="147"/>
      <c r="AE301" s="147"/>
      <c r="AF301" s="147"/>
      <c r="AG301" s="147"/>
      <c r="AH301" s="147"/>
    </row>
    <row r="302" spans="1:34" ht="15.75" customHeight="1" x14ac:dyDescent="0.35">
      <c r="A302" s="147"/>
      <c r="B302" s="147"/>
      <c r="C302" s="147"/>
      <c r="D302" s="147"/>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c r="AA302" s="147"/>
      <c r="AB302" s="147"/>
      <c r="AC302" s="147"/>
      <c r="AD302" s="147"/>
      <c r="AE302" s="147"/>
      <c r="AF302" s="147"/>
      <c r="AG302" s="147"/>
      <c r="AH302" s="147"/>
    </row>
    <row r="303" spans="1:34" ht="15.75" customHeight="1" x14ac:dyDescent="0.35">
      <c r="A303" s="147"/>
      <c r="B303" s="147"/>
      <c r="C303" s="147"/>
      <c r="D303" s="147"/>
      <c r="E303" s="147"/>
      <c r="F303" s="147"/>
      <c r="G303" s="147"/>
      <c r="H303" s="147"/>
      <c r="I303" s="147"/>
      <c r="J303" s="147"/>
      <c r="K303" s="147"/>
      <c r="L303" s="147"/>
      <c r="M303" s="147"/>
      <c r="N303" s="147"/>
      <c r="O303" s="147"/>
      <c r="P303" s="147"/>
      <c r="Q303" s="147"/>
      <c r="R303" s="147"/>
      <c r="S303" s="147"/>
      <c r="T303" s="147"/>
      <c r="U303" s="147"/>
      <c r="V303" s="147"/>
      <c r="W303" s="147"/>
      <c r="X303" s="147"/>
      <c r="Y303" s="147"/>
      <c r="Z303" s="147"/>
      <c r="AA303" s="147"/>
      <c r="AB303" s="147"/>
      <c r="AC303" s="147"/>
      <c r="AD303" s="147"/>
      <c r="AE303" s="147"/>
      <c r="AF303" s="147"/>
      <c r="AG303" s="147"/>
      <c r="AH303" s="147"/>
    </row>
    <row r="304" spans="1:34" ht="15.75" customHeight="1" x14ac:dyDescent="0.35">
      <c r="A304" s="147"/>
      <c r="B304" s="147"/>
      <c r="C304" s="147"/>
      <c r="D304" s="147"/>
      <c r="E304" s="147"/>
      <c r="F304" s="147"/>
      <c r="G304" s="147"/>
      <c r="H304" s="147"/>
      <c r="I304" s="147"/>
      <c r="J304" s="147"/>
      <c r="K304" s="147"/>
      <c r="L304" s="147"/>
      <c r="M304" s="147"/>
      <c r="N304" s="147"/>
      <c r="O304" s="147"/>
      <c r="P304" s="147"/>
      <c r="Q304" s="147"/>
      <c r="R304" s="147"/>
      <c r="S304" s="147"/>
      <c r="T304" s="147"/>
      <c r="U304" s="147"/>
      <c r="V304" s="147"/>
      <c r="W304" s="147"/>
      <c r="X304" s="147"/>
      <c r="Y304" s="147"/>
      <c r="Z304" s="147"/>
      <c r="AA304" s="147"/>
      <c r="AB304" s="147"/>
      <c r="AC304" s="147"/>
      <c r="AD304" s="147"/>
      <c r="AE304" s="147"/>
      <c r="AF304" s="147"/>
      <c r="AG304" s="147"/>
      <c r="AH304" s="147"/>
    </row>
    <row r="305" spans="1:34" ht="15.75" customHeight="1" x14ac:dyDescent="0.35">
      <c r="A305" s="147"/>
      <c r="B305" s="147"/>
      <c r="C305" s="147"/>
      <c r="D305" s="147"/>
      <c r="E305" s="147"/>
      <c r="F305" s="147"/>
      <c r="G305" s="147"/>
      <c r="H305" s="147"/>
      <c r="I305" s="147"/>
      <c r="J305" s="147"/>
      <c r="K305" s="147"/>
      <c r="L305" s="147"/>
      <c r="M305" s="147"/>
      <c r="N305" s="147"/>
      <c r="O305" s="147"/>
      <c r="P305" s="147"/>
      <c r="Q305" s="147"/>
      <c r="R305" s="147"/>
      <c r="S305" s="147"/>
      <c r="T305" s="147"/>
      <c r="U305" s="147"/>
      <c r="V305" s="147"/>
      <c r="W305" s="147"/>
      <c r="X305" s="147"/>
      <c r="Y305" s="147"/>
      <c r="Z305" s="147"/>
      <c r="AA305" s="147"/>
      <c r="AB305" s="147"/>
      <c r="AC305" s="147"/>
      <c r="AD305" s="147"/>
      <c r="AE305" s="147"/>
      <c r="AF305" s="147"/>
      <c r="AG305" s="147"/>
      <c r="AH305" s="147"/>
    </row>
    <row r="306" spans="1:34" ht="15.75" customHeight="1" x14ac:dyDescent="0.35">
      <c r="A306" s="147"/>
      <c r="B306" s="147"/>
      <c r="C306" s="147"/>
      <c r="D306" s="147"/>
      <c r="E306" s="147"/>
      <c r="F306" s="147"/>
      <c r="G306" s="147"/>
      <c r="H306" s="147"/>
      <c r="I306" s="147"/>
      <c r="J306" s="147"/>
      <c r="K306" s="147"/>
      <c r="L306" s="147"/>
      <c r="M306" s="147"/>
      <c r="N306" s="147"/>
      <c r="O306" s="147"/>
      <c r="P306" s="147"/>
      <c r="Q306" s="147"/>
      <c r="R306" s="147"/>
      <c r="S306" s="147"/>
      <c r="T306" s="147"/>
      <c r="U306" s="147"/>
      <c r="V306" s="147"/>
      <c r="W306" s="147"/>
      <c r="X306" s="147"/>
      <c r="Y306" s="147"/>
      <c r="Z306" s="147"/>
      <c r="AA306" s="147"/>
      <c r="AB306" s="147"/>
      <c r="AC306" s="147"/>
      <c r="AD306" s="147"/>
      <c r="AE306" s="147"/>
      <c r="AF306" s="147"/>
      <c r="AG306" s="147"/>
      <c r="AH306" s="147"/>
    </row>
    <row r="307" spans="1:34" ht="15.75" customHeight="1" x14ac:dyDescent="0.35">
      <c r="A307" s="147"/>
      <c r="B307" s="147"/>
      <c r="C307" s="147"/>
      <c r="D307" s="147"/>
      <c r="E307" s="147"/>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row>
    <row r="308" spans="1:34" ht="15.75" customHeight="1" x14ac:dyDescent="0.35">
      <c r="A308" s="147"/>
      <c r="B308" s="147"/>
      <c r="C308" s="147"/>
      <c r="D308" s="147"/>
      <c r="E308" s="147"/>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row>
    <row r="309" spans="1:34" ht="15.75" customHeight="1" x14ac:dyDescent="0.35">
      <c r="A309" s="147"/>
      <c r="B309" s="147"/>
      <c r="C309" s="147"/>
      <c r="D309" s="147"/>
      <c r="E309" s="147"/>
      <c r="F309" s="147"/>
      <c r="G309" s="147"/>
      <c r="H309" s="147"/>
      <c r="I309" s="147"/>
      <c r="J309" s="147"/>
      <c r="K309" s="147"/>
      <c r="L309" s="147"/>
      <c r="M309" s="147"/>
      <c r="N309" s="147"/>
      <c r="O309" s="147"/>
      <c r="P309" s="147"/>
      <c r="Q309" s="147"/>
      <c r="R309" s="147"/>
      <c r="S309" s="147"/>
      <c r="T309" s="147"/>
      <c r="U309" s="147"/>
      <c r="V309" s="147"/>
      <c r="W309" s="147"/>
      <c r="X309" s="147"/>
      <c r="Y309" s="147"/>
      <c r="Z309" s="147"/>
      <c r="AA309" s="147"/>
      <c r="AB309" s="147"/>
      <c r="AC309" s="147"/>
      <c r="AD309" s="147"/>
      <c r="AE309" s="147"/>
      <c r="AF309" s="147"/>
      <c r="AG309" s="147"/>
      <c r="AH309" s="147"/>
    </row>
    <row r="310" spans="1:34" ht="15.75" customHeight="1" x14ac:dyDescent="0.35">
      <c r="A310" s="147"/>
      <c r="B310" s="147"/>
      <c r="C310" s="147"/>
      <c r="D310" s="147"/>
      <c r="E310" s="147"/>
      <c r="F310" s="147"/>
      <c r="G310" s="147"/>
      <c r="H310" s="147"/>
      <c r="I310" s="147"/>
      <c r="J310" s="147"/>
      <c r="K310" s="147"/>
      <c r="L310" s="147"/>
      <c r="M310" s="147"/>
      <c r="N310" s="147"/>
      <c r="O310" s="147"/>
      <c r="P310" s="147"/>
      <c r="Q310" s="147"/>
      <c r="R310" s="147"/>
      <c r="S310" s="147"/>
      <c r="T310" s="147"/>
      <c r="U310" s="147"/>
      <c r="V310" s="147"/>
      <c r="W310" s="147"/>
      <c r="X310" s="147"/>
      <c r="Y310" s="147"/>
      <c r="Z310" s="147"/>
      <c r="AA310" s="147"/>
      <c r="AB310" s="147"/>
      <c r="AC310" s="147"/>
      <c r="AD310" s="147"/>
      <c r="AE310" s="147"/>
      <c r="AF310" s="147"/>
      <c r="AG310" s="147"/>
      <c r="AH310" s="147"/>
    </row>
    <row r="311" spans="1:34" ht="15.75" customHeight="1" x14ac:dyDescent="0.35">
      <c r="A311" s="147"/>
      <c r="B311" s="147"/>
      <c r="C311" s="147"/>
      <c r="D311" s="147"/>
      <c r="E311" s="147"/>
      <c r="F311" s="147"/>
      <c r="G311" s="147"/>
      <c r="H311" s="147"/>
      <c r="I311" s="147"/>
      <c r="J311" s="147"/>
      <c r="K311" s="147"/>
      <c r="L311" s="147"/>
      <c r="M311" s="147"/>
      <c r="N311" s="147"/>
      <c r="O311" s="147"/>
      <c r="P311" s="147"/>
      <c r="Q311" s="147"/>
      <c r="R311" s="147"/>
      <c r="S311" s="147"/>
      <c r="T311" s="147"/>
      <c r="U311" s="147"/>
      <c r="V311" s="147"/>
      <c r="W311" s="147"/>
      <c r="X311" s="147"/>
      <c r="Y311" s="147"/>
      <c r="Z311" s="147"/>
      <c r="AA311" s="147"/>
      <c r="AB311" s="147"/>
      <c r="AC311" s="147"/>
      <c r="AD311" s="147"/>
      <c r="AE311" s="147"/>
      <c r="AF311" s="147"/>
      <c r="AG311" s="147"/>
      <c r="AH311" s="147"/>
    </row>
    <row r="312" spans="1:34" ht="15.75" customHeight="1" x14ac:dyDescent="0.35">
      <c r="A312" s="147"/>
      <c r="B312" s="147"/>
      <c r="C312" s="147"/>
      <c r="D312" s="147"/>
      <c r="E312" s="147"/>
      <c r="F312" s="147"/>
      <c r="G312" s="147"/>
      <c r="H312" s="147"/>
      <c r="I312" s="147"/>
      <c r="J312" s="147"/>
      <c r="K312" s="147"/>
      <c r="L312" s="147"/>
      <c r="M312" s="147"/>
      <c r="N312" s="147"/>
      <c r="O312" s="147"/>
      <c r="P312" s="147"/>
      <c r="Q312" s="147"/>
      <c r="R312" s="147"/>
      <c r="S312" s="147"/>
      <c r="T312" s="147"/>
      <c r="U312" s="147"/>
      <c r="V312" s="147"/>
      <c r="W312" s="147"/>
      <c r="X312" s="147"/>
      <c r="Y312" s="147"/>
      <c r="Z312" s="147"/>
      <c r="AA312" s="147"/>
      <c r="AB312" s="147"/>
      <c r="AC312" s="147"/>
      <c r="AD312" s="147"/>
      <c r="AE312" s="147"/>
      <c r="AF312" s="147"/>
      <c r="AG312" s="147"/>
      <c r="AH312" s="147"/>
    </row>
    <row r="313" spans="1:34" ht="15.75" customHeight="1" x14ac:dyDescent="0.35">
      <c r="A313" s="147"/>
      <c r="B313" s="147"/>
      <c r="C313" s="147"/>
      <c r="D313" s="147"/>
      <c r="E313" s="147"/>
      <c r="F313" s="147"/>
      <c r="G313" s="147"/>
      <c r="H313" s="147"/>
      <c r="I313" s="147"/>
      <c r="J313" s="147"/>
      <c r="K313" s="147"/>
      <c r="L313" s="147"/>
      <c r="M313" s="147"/>
      <c r="N313" s="147"/>
      <c r="O313" s="147"/>
      <c r="P313" s="147"/>
      <c r="Q313" s="147"/>
      <c r="R313" s="147"/>
      <c r="S313" s="147"/>
      <c r="T313" s="147"/>
      <c r="U313" s="147"/>
      <c r="V313" s="147"/>
      <c r="W313" s="147"/>
      <c r="X313" s="147"/>
      <c r="Y313" s="147"/>
      <c r="Z313" s="147"/>
      <c r="AA313" s="147"/>
      <c r="AB313" s="147"/>
      <c r="AC313" s="147"/>
      <c r="AD313" s="147"/>
      <c r="AE313" s="147"/>
      <c r="AF313" s="147"/>
      <c r="AG313" s="147"/>
      <c r="AH313" s="147"/>
    </row>
    <row r="314" spans="1:34" ht="15.75" customHeight="1" x14ac:dyDescent="0.35">
      <c r="A314" s="147"/>
      <c r="B314" s="147"/>
      <c r="C314" s="147"/>
      <c r="D314" s="147"/>
      <c r="E314" s="147"/>
      <c r="F314" s="147"/>
      <c r="G314" s="147"/>
      <c r="H314" s="147"/>
      <c r="I314" s="147"/>
      <c r="J314" s="147"/>
      <c r="K314" s="147"/>
      <c r="L314" s="147"/>
      <c r="M314" s="147"/>
      <c r="N314" s="147"/>
      <c r="O314" s="147"/>
      <c r="P314" s="147"/>
      <c r="Q314" s="147"/>
      <c r="R314" s="147"/>
      <c r="S314" s="147"/>
      <c r="T314" s="147"/>
      <c r="U314" s="147"/>
      <c r="V314" s="147"/>
      <c r="W314" s="147"/>
      <c r="X314" s="147"/>
      <c r="Y314" s="147"/>
      <c r="Z314" s="147"/>
      <c r="AA314" s="147"/>
      <c r="AB314" s="147"/>
      <c r="AC314" s="147"/>
      <c r="AD314" s="147"/>
      <c r="AE314" s="147"/>
      <c r="AF314" s="147"/>
      <c r="AG314" s="147"/>
      <c r="AH314" s="147"/>
    </row>
    <row r="315" spans="1:34" ht="15.75" customHeight="1" x14ac:dyDescent="0.35">
      <c r="A315" s="147"/>
      <c r="B315" s="147"/>
      <c r="C315" s="147"/>
      <c r="D315" s="147"/>
      <c r="E315" s="147"/>
      <c r="F315" s="147"/>
      <c r="G315" s="147"/>
      <c r="H315" s="147"/>
      <c r="I315" s="147"/>
      <c r="J315" s="147"/>
      <c r="K315" s="147"/>
      <c r="L315" s="147"/>
      <c r="M315" s="147"/>
      <c r="N315" s="147"/>
      <c r="O315" s="147"/>
      <c r="P315" s="147"/>
      <c r="Q315" s="147"/>
      <c r="R315" s="147"/>
      <c r="S315" s="147"/>
      <c r="T315" s="147"/>
      <c r="U315" s="147"/>
      <c r="V315" s="147"/>
      <c r="W315" s="147"/>
      <c r="X315" s="147"/>
      <c r="Y315" s="147"/>
      <c r="Z315" s="147"/>
      <c r="AA315" s="147"/>
      <c r="AB315" s="147"/>
      <c r="AC315" s="147"/>
      <c r="AD315" s="147"/>
      <c r="AE315" s="147"/>
      <c r="AF315" s="147"/>
      <c r="AG315" s="147"/>
      <c r="AH315" s="147"/>
    </row>
    <row r="316" spans="1:34" ht="15.75" customHeight="1" x14ac:dyDescent="0.35">
      <c r="A316" s="147"/>
      <c r="B316" s="147"/>
      <c r="C316" s="147"/>
      <c r="D316" s="147"/>
      <c r="E316" s="147"/>
      <c r="F316" s="147"/>
      <c r="G316" s="147"/>
      <c r="H316" s="147"/>
      <c r="I316" s="147"/>
      <c r="J316" s="147"/>
      <c r="K316" s="147"/>
      <c r="L316" s="147"/>
      <c r="M316" s="147"/>
      <c r="N316" s="147"/>
      <c r="O316" s="147"/>
      <c r="P316" s="147"/>
      <c r="Q316" s="147"/>
      <c r="R316" s="147"/>
      <c r="S316" s="147"/>
      <c r="T316" s="147"/>
      <c r="U316" s="147"/>
      <c r="V316" s="147"/>
      <c r="W316" s="147"/>
      <c r="X316" s="147"/>
      <c r="Y316" s="147"/>
      <c r="Z316" s="147"/>
      <c r="AA316" s="147"/>
      <c r="AB316" s="147"/>
      <c r="AC316" s="147"/>
      <c r="AD316" s="147"/>
      <c r="AE316" s="147"/>
      <c r="AF316" s="147"/>
      <c r="AG316" s="147"/>
      <c r="AH316" s="147"/>
    </row>
    <row r="317" spans="1:34" ht="15.75" customHeight="1" x14ac:dyDescent="0.35">
      <c r="A317" s="147"/>
      <c r="B317" s="147"/>
      <c r="C317" s="147"/>
      <c r="D317" s="147"/>
      <c r="E317" s="147"/>
      <c r="F317" s="147"/>
      <c r="G317" s="147"/>
      <c r="H317" s="147"/>
      <c r="I317" s="147"/>
      <c r="J317" s="147"/>
      <c r="K317" s="147"/>
      <c r="L317" s="147"/>
      <c r="M317" s="147"/>
      <c r="N317" s="147"/>
      <c r="O317" s="147"/>
      <c r="P317" s="147"/>
      <c r="Q317" s="147"/>
      <c r="R317" s="147"/>
      <c r="S317" s="147"/>
      <c r="T317" s="147"/>
      <c r="U317" s="147"/>
      <c r="V317" s="147"/>
      <c r="W317" s="147"/>
      <c r="X317" s="147"/>
      <c r="Y317" s="147"/>
      <c r="Z317" s="147"/>
      <c r="AA317" s="147"/>
      <c r="AB317" s="147"/>
      <c r="AC317" s="147"/>
      <c r="AD317" s="147"/>
      <c r="AE317" s="147"/>
      <c r="AF317" s="147"/>
      <c r="AG317" s="147"/>
      <c r="AH317" s="147"/>
    </row>
    <row r="318" spans="1:34" ht="15.75" customHeight="1" x14ac:dyDescent="0.35">
      <c r="A318" s="147"/>
      <c r="B318" s="147"/>
      <c r="C318" s="147"/>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c r="AA318" s="147"/>
      <c r="AB318" s="147"/>
      <c r="AC318" s="147"/>
      <c r="AD318" s="147"/>
      <c r="AE318" s="147"/>
      <c r="AF318" s="147"/>
      <c r="AG318" s="147"/>
      <c r="AH318" s="147"/>
    </row>
    <row r="319" spans="1:34" ht="15.75" customHeight="1" x14ac:dyDescent="0.35">
      <c r="A319" s="147"/>
      <c r="B319" s="147"/>
      <c r="C319" s="147"/>
      <c r="D319" s="147"/>
      <c r="E319" s="147"/>
      <c r="F319" s="147"/>
      <c r="G319" s="147"/>
      <c r="H319" s="147"/>
      <c r="I319" s="147"/>
      <c r="J319" s="147"/>
      <c r="K319" s="147"/>
      <c r="L319" s="147"/>
      <c r="M319" s="147"/>
      <c r="N319" s="147"/>
      <c r="O319" s="147"/>
      <c r="P319" s="147"/>
      <c r="Q319" s="147"/>
      <c r="R319" s="147"/>
      <c r="S319" s="147"/>
      <c r="T319" s="147"/>
      <c r="U319" s="147"/>
      <c r="V319" s="147"/>
      <c r="W319" s="147"/>
      <c r="X319" s="147"/>
      <c r="Y319" s="147"/>
      <c r="Z319" s="147"/>
      <c r="AA319" s="147"/>
      <c r="AB319" s="147"/>
      <c r="AC319" s="147"/>
      <c r="AD319" s="147"/>
      <c r="AE319" s="147"/>
      <c r="AF319" s="147"/>
      <c r="AG319" s="147"/>
      <c r="AH319" s="147"/>
    </row>
    <row r="320" spans="1:34" ht="15.75" customHeight="1" x14ac:dyDescent="0.35">
      <c r="A320" s="147"/>
      <c r="B320" s="147"/>
      <c r="C320" s="147"/>
      <c r="D320" s="147"/>
      <c r="E320" s="147"/>
      <c r="F320" s="147"/>
      <c r="G320" s="147"/>
      <c r="H320" s="147"/>
      <c r="I320" s="147"/>
      <c r="J320" s="147"/>
      <c r="K320" s="147"/>
      <c r="L320" s="147"/>
      <c r="M320" s="147"/>
      <c r="N320" s="147"/>
      <c r="O320" s="147"/>
      <c r="P320" s="147"/>
      <c r="Q320" s="147"/>
      <c r="R320" s="147"/>
      <c r="S320" s="147"/>
      <c r="T320" s="147"/>
      <c r="U320" s="147"/>
      <c r="V320" s="147"/>
      <c r="W320" s="147"/>
      <c r="X320" s="147"/>
      <c r="Y320" s="147"/>
      <c r="Z320" s="147"/>
      <c r="AA320" s="147"/>
      <c r="AB320" s="147"/>
      <c r="AC320" s="147"/>
      <c r="AD320" s="147"/>
      <c r="AE320" s="147"/>
      <c r="AF320" s="147"/>
      <c r="AG320" s="147"/>
      <c r="AH320" s="147"/>
    </row>
    <row r="321" spans="1:34" ht="15.75" customHeight="1" x14ac:dyDescent="0.35">
      <c r="A321" s="147"/>
      <c r="B321" s="147"/>
      <c r="C321" s="147"/>
      <c r="D321" s="147"/>
      <c r="E321" s="147"/>
      <c r="F321" s="147"/>
      <c r="G321" s="147"/>
      <c r="H321" s="147"/>
      <c r="I321" s="147"/>
      <c r="J321" s="147"/>
      <c r="K321" s="147"/>
      <c r="L321" s="147"/>
      <c r="M321" s="147"/>
      <c r="N321" s="147"/>
      <c r="O321" s="147"/>
      <c r="P321" s="147"/>
      <c r="Q321" s="147"/>
      <c r="R321" s="147"/>
      <c r="S321" s="147"/>
      <c r="T321" s="147"/>
      <c r="U321" s="147"/>
      <c r="V321" s="147"/>
      <c r="W321" s="147"/>
      <c r="X321" s="147"/>
      <c r="Y321" s="147"/>
      <c r="Z321" s="147"/>
      <c r="AA321" s="147"/>
      <c r="AB321" s="147"/>
      <c r="AC321" s="147"/>
      <c r="AD321" s="147"/>
      <c r="AE321" s="147"/>
      <c r="AF321" s="147"/>
      <c r="AG321" s="147"/>
      <c r="AH321" s="147"/>
    </row>
    <row r="322" spans="1:34" ht="15.75" customHeight="1" x14ac:dyDescent="0.35">
      <c r="A322" s="147"/>
      <c r="B322" s="147"/>
      <c r="C322" s="147"/>
      <c r="D322" s="147"/>
      <c r="E322" s="147"/>
      <c r="F322" s="147"/>
      <c r="G322" s="147"/>
      <c r="H322" s="147"/>
      <c r="I322" s="147"/>
      <c r="J322" s="147"/>
      <c r="K322" s="147"/>
      <c r="L322" s="147"/>
      <c r="M322" s="147"/>
      <c r="N322" s="147"/>
      <c r="O322" s="147"/>
      <c r="P322" s="147"/>
      <c r="Q322" s="147"/>
      <c r="R322" s="147"/>
      <c r="S322" s="147"/>
      <c r="T322" s="147"/>
      <c r="U322" s="147"/>
      <c r="V322" s="147"/>
      <c r="W322" s="147"/>
      <c r="X322" s="147"/>
      <c r="Y322" s="147"/>
      <c r="Z322" s="147"/>
      <c r="AA322" s="147"/>
      <c r="AB322" s="147"/>
      <c r="AC322" s="147"/>
      <c r="AD322" s="147"/>
      <c r="AE322" s="147"/>
      <c r="AF322" s="147"/>
      <c r="AG322" s="147"/>
      <c r="AH322" s="147"/>
    </row>
    <row r="323" spans="1:34" ht="15.75" customHeight="1" x14ac:dyDescent="0.35">
      <c r="A323" s="147"/>
      <c r="B323" s="147"/>
      <c r="C323" s="147"/>
      <c r="D323" s="147"/>
      <c r="E323" s="147"/>
      <c r="F323" s="147"/>
      <c r="G323" s="147"/>
      <c r="H323" s="147"/>
      <c r="I323" s="147"/>
      <c r="J323" s="147"/>
      <c r="K323" s="147"/>
      <c r="L323" s="147"/>
      <c r="M323" s="147"/>
      <c r="N323" s="147"/>
      <c r="O323" s="147"/>
      <c r="P323" s="147"/>
      <c r="Q323" s="147"/>
      <c r="R323" s="147"/>
      <c r="S323" s="147"/>
      <c r="T323" s="147"/>
      <c r="U323" s="147"/>
      <c r="V323" s="147"/>
      <c r="W323" s="147"/>
      <c r="X323" s="147"/>
      <c r="Y323" s="147"/>
      <c r="Z323" s="147"/>
      <c r="AA323" s="147"/>
      <c r="AB323" s="147"/>
      <c r="AC323" s="147"/>
      <c r="AD323" s="147"/>
      <c r="AE323" s="147"/>
      <c r="AF323" s="147"/>
      <c r="AG323" s="147"/>
      <c r="AH323" s="147"/>
    </row>
    <row r="324" spans="1:34" ht="15.75" customHeight="1" x14ac:dyDescent="0.35">
      <c r="A324" s="147"/>
      <c r="B324" s="147"/>
      <c r="C324" s="147"/>
      <c r="D324" s="147"/>
      <c r="E324" s="147"/>
      <c r="F324" s="147"/>
      <c r="G324" s="147"/>
      <c r="H324" s="147"/>
      <c r="I324" s="147"/>
      <c r="J324" s="147"/>
      <c r="K324" s="147"/>
      <c r="L324" s="147"/>
      <c r="M324" s="147"/>
      <c r="N324" s="147"/>
      <c r="O324" s="147"/>
      <c r="P324" s="147"/>
      <c r="Q324" s="147"/>
      <c r="R324" s="147"/>
      <c r="S324" s="147"/>
      <c r="T324" s="147"/>
      <c r="U324" s="147"/>
      <c r="V324" s="147"/>
      <c r="W324" s="147"/>
      <c r="X324" s="147"/>
      <c r="Y324" s="147"/>
      <c r="Z324" s="147"/>
      <c r="AA324" s="147"/>
      <c r="AB324" s="147"/>
      <c r="AC324" s="147"/>
      <c r="AD324" s="147"/>
      <c r="AE324" s="147"/>
      <c r="AF324" s="147"/>
      <c r="AG324" s="147"/>
      <c r="AH324" s="147"/>
    </row>
    <row r="325" spans="1:34" ht="15.75" customHeight="1" x14ac:dyDescent="0.35">
      <c r="A325" s="147"/>
      <c r="B325" s="147"/>
      <c r="C325" s="147"/>
      <c r="D325" s="147"/>
      <c r="E325" s="147"/>
      <c r="F325" s="147"/>
      <c r="G325" s="147"/>
      <c r="H325" s="147"/>
      <c r="I325" s="147"/>
      <c r="J325" s="147"/>
      <c r="K325" s="147"/>
      <c r="L325" s="147"/>
      <c r="M325" s="147"/>
      <c r="N325" s="147"/>
      <c r="O325" s="147"/>
      <c r="P325" s="147"/>
      <c r="Q325" s="147"/>
      <c r="R325" s="147"/>
      <c r="S325" s="147"/>
      <c r="T325" s="147"/>
      <c r="U325" s="147"/>
      <c r="V325" s="147"/>
      <c r="W325" s="147"/>
      <c r="X325" s="147"/>
      <c r="Y325" s="147"/>
      <c r="Z325" s="147"/>
      <c r="AA325" s="147"/>
      <c r="AB325" s="147"/>
      <c r="AC325" s="147"/>
      <c r="AD325" s="147"/>
      <c r="AE325" s="147"/>
      <c r="AF325" s="147"/>
      <c r="AG325" s="147"/>
      <c r="AH325" s="147"/>
    </row>
    <row r="326" spans="1:34" ht="15.75" customHeight="1" x14ac:dyDescent="0.35">
      <c r="A326" s="147"/>
      <c r="B326" s="147"/>
      <c r="C326" s="147"/>
      <c r="D326" s="147"/>
      <c r="E326" s="147"/>
      <c r="F326" s="147"/>
      <c r="G326" s="147"/>
      <c r="H326" s="147"/>
      <c r="I326" s="147"/>
      <c r="J326" s="147"/>
      <c r="K326" s="147"/>
      <c r="L326" s="147"/>
      <c r="M326" s="147"/>
      <c r="N326" s="147"/>
      <c r="O326" s="147"/>
      <c r="P326" s="147"/>
      <c r="Q326" s="147"/>
      <c r="R326" s="147"/>
      <c r="S326" s="147"/>
      <c r="T326" s="147"/>
      <c r="U326" s="147"/>
      <c r="V326" s="147"/>
      <c r="W326" s="147"/>
      <c r="X326" s="147"/>
      <c r="Y326" s="147"/>
      <c r="Z326" s="147"/>
      <c r="AA326" s="147"/>
      <c r="AB326" s="147"/>
      <c r="AC326" s="147"/>
      <c r="AD326" s="147"/>
      <c r="AE326" s="147"/>
      <c r="AF326" s="147"/>
      <c r="AG326" s="147"/>
      <c r="AH326" s="147"/>
    </row>
    <row r="327" spans="1:34" ht="15.75" customHeight="1" x14ac:dyDescent="0.35">
      <c r="A327" s="147"/>
      <c r="B327" s="147"/>
      <c r="C327" s="147"/>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c r="AA327" s="147"/>
      <c r="AB327" s="147"/>
      <c r="AC327" s="147"/>
      <c r="AD327" s="147"/>
      <c r="AE327" s="147"/>
      <c r="AF327" s="147"/>
      <c r="AG327" s="147"/>
      <c r="AH327" s="147"/>
    </row>
    <row r="328" spans="1:34" ht="15.75" customHeight="1" x14ac:dyDescent="0.35">
      <c r="A328" s="147"/>
      <c r="B328" s="147"/>
      <c r="C328" s="147"/>
      <c r="D328" s="147"/>
      <c r="E328" s="147"/>
      <c r="F328" s="147"/>
      <c r="G328" s="147"/>
      <c r="H328" s="147"/>
      <c r="I328" s="147"/>
      <c r="J328" s="147"/>
      <c r="K328" s="147"/>
      <c r="L328" s="147"/>
      <c r="M328" s="147"/>
      <c r="N328" s="147"/>
      <c r="O328" s="147"/>
      <c r="P328" s="147"/>
      <c r="Q328" s="147"/>
      <c r="R328" s="147"/>
      <c r="S328" s="147"/>
      <c r="T328" s="147"/>
      <c r="U328" s="147"/>
      <c r="V328" s="147"/>
      <c r="W328" s="147"/>
      <c r="X328" s="147"/>
      <c r="Y328" s="147"/>
      <c r="Z328" s="147"/>
      <c r="AA328" s="147"/>
      <c r="AB328" s="147"/>
      <c r="AC328" s="147"/>
      <c r="AD328" s="147"/>
      <c r="AE328" s="147"/>
      <c r="AF328" s="147"/>
      <c r="AG328" s="147"/>
      <c r="AH328" s="147"/>
    </row>
    <row r="329" spans="1:34" ht="15.75" customHeight="1" x14ac:dyDescent="0.35">
      <c r="A329" s="147"/>
      <c r="B329" s="147"/>
      <c r="C329" s="147"/>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7"/>
      <c r="Z329" s="147"/>
      <c r="AA329" s="147"/>
      <c r="AB329" s="147"/>
      <c r="AC329" s="147"/>
      <c r="AD329" s="147"/>
      <c r="AE329" s="147"/>
      <c r="AF329" s="147"/>
      <c r="AG329" s="147"/>
      <c r="AH329" s="147"/>
    </row>
    <row r="330" spans="1:34" ht="15.75" customHeight="1" x14ac:dyDescent="0.35">
      <c r="A330" s="147"/>
      <c r="B330" s="147"/>
      <c r="C330" s="147"/>
      <c r="D330" s="147"/>
      <c r="E330" s="147"/>
      <c r="F330" s="147"/>
      <c r="G330" s="147"/>
      <c r="H330" s="147"/>
      <c r="I330" s="147"/>
      <c r="J330" s="147"/>
      <c r="K330" s="147"/>
      <c r="L330" s="147"/>
      <c r="M330" s="147"/>
      <c r="N330" s="147"/>
      <c r="O330" s="147"/>
      <c r="P330" s="147"/>
      <c r="Q330" s="147"/>
      <c r="R330" s="147"/>
      <c r="S330" s="147"/>
      <c r="T330" s="147"/>
      <c r="U330" s="147"/>
      <c r="V330" s="147"/>
      <c r="W330" s="147"/>
      <c r="X330" s="147"/>
      <c r="Y330" s="147"/>
      <c r="Z330" s="147"/>
      <c r="AA330" s="147"/>
      <c r="AB330" s="147"/>
      <c r="AC330" s="147"/>
      <c r="AD330" s="147"/>
      <c r="AE330" s="147"/>
      <c r="AF330" s="147"/>
      <c r="AG330" s="147"/>
      <c r="AH330" s="147"/>
    </row>
    <row r="331" spans="1:34" ht="15.75" customHeight="1" x14ac:dyDescent="0.35">
      <c r="A331" s="147"/>
      <c r="B331" s="147"/>
      <c r="C331" s="147"/>
      <c r="D331" s="147"/>
      <c r="E331" s="147"/>
      <c r="F331" s="147"/>
      <c r="G331" s="147"/>
      <c r="H331" s="147"/>
      <c r="I331" s="147"/>
      <c r="J331" s="147"/>
      <c r="K331" s="147"/>
      <c r="L331" s="147"/>
      <c r="M331" s="147"/>
      <c r="N331" s="147"/>
      <c r="O331" s="147"/>
      <c r="P331" s="147"/>
      <c r="Q331" s="147"/>
      <c r="R331" s="147"/>
      <c r="S331" s="147"/>
      <c r="T331" s="147"/>
      <c r="U331" s="147"/>
      <c r="V331" s="147"/>
      <c r="W331" s="147"/>
      <c r="X331" s="147"/>
      <c r="Y331" s="147"/>
      <c r="Z331" s="147"/>
      <c r="AA331" s="147"/>
      <c r="AB331" s="147"/>
      <c r="AC331" s="147"/>
      <c r="AD331" s="147"/>
      <c r="AE331" s="147"/>
      <c r="AF331" s="147"/>
      <c r="AG331" s="147"/>
      <c r="AH331" s="147"/>
    </row>
    <row r="332" spans="1:34" ht="15.75" customHeight="1" x14ac:dyDescent="0.35">
      <c r="A332" s="147"/>
      <c r="B332" s="147"/>
      <c r="C332" s="147"/>
      <c r="D332" s="147"/>
      <c r="E332" s="147"/>
      <c r="F332" s="147"/>
      <c r="G332" s="147"/>
      <c r="H332" s="147"/>
      <c r="I332" s="147"/>
      <c r="J332" s="147"/>
      <c r="K332" s="147"/>
      <c r="L332" s="147"/>
      <c r="M332" s="147"/>
      <c r="N332" s="147"/>
      <c r="O332" s="147"/>
      <c r="P332" s="147"/>
      <c r="Q332" s="147"/>
      <c r="R332" s="147"/>
      <c r="S332" s="147"/>
      <c r="T332" s="147"/>
      <c r="U332" s="147"/>
      <c r="V332" s="147"/>
      <c r="W332" s="147"/>
      <c r="X332" s="147"/>
      <c r="Y332" s="147"/>
      <c r="Z332" s="147"/>
      <c r="AA332" s="147"/>
      <c r="AB332" s="147"/>
      <c r="AC332" s="147"/>
      <c r="AD332" s="147"/>
      <c r="AE332" s="147"/>
      <c r="AF332" s="147"/>
      <c r="AG332" s="147"/>
      <c r="AH332" s="147"/>
    </row>
    <row r="333" spans="1:34" ht="15.75" customHeight="1" x14ac:dyDescent="0.35">
      <c r="A333" s="147"/>
      <c r="B333" s="147"/>
      <c r="C333" s="147"/>
      <c r="D333" s="147"/>
      <c r="E333" s="147"/>
      <c r="F333" s="147"/>
      <c r="G333" s="147"/>
      <c r="H333" s="147"/>
      <c r="I333" s="147"/>
      <c r="J333" s="147"/>
      <c r="K333" s="147"/>
      <c r="L333" s="147"/>
      <c r="M333" s="147"/>
      <c r="N333" s="147"/>
      <c r="O333" s="147"/>
      <c r="P333" s="147"/>
      <c r="Q333" s="147"/>
      <c r="R333" s="147"/>
      <c r="S333" s="147"/>
      <c r="T333" s="147"/>
      <c r="U333" s="147"/>
      <c r="V333" s="147"/>
      <c r="W333" s="147"/>
      <c r="X333" s="147"/>
      <c r="Y333" s="147"/>
      <c r="Z333" s="147"/>
      <c r="AA333" s="147"/>
      <c r="AB333" s="147"/>
      <c r="AC333" s="147"/>
      <c r="AD333" s="147"/>
      <c r="AE333" s="147"/>
      <c r="AF333" s="147"/>
      <c r="AG333" s="147"/>
      <c r="AH333" s="147"/>
    </row>
    <row r="334" spans="1:34" ht="15.75" customHeight="1" x14ac:dyDescent="0.35">
      <c r="A334" s="147"/>
      <c r="B334" s="147"/>
      <c r="C334" s="147"/>
      <c r="D334" s="147"/>
      <c r="E334" s="147"/>
      <c r="F334" s="147"/>
      <c r="G334" s="147"/>
      <c r="H334" s="147"/>
      <c r="I334" s="147"/>
      <c r="J334" s="147"/>
      <c r="K334" s="147"/>
      <c r="L334" s="147"/>
      <c r="M334" s="147"/>
      <c r="N334" s="147"/>
      <c r="O334" s="147"/>
      <c r="P334" s="147"/>
      <c r="Q334" s="147"/>
      <c r="R334" s="147"/>
      <c r="S334" s="147"/>
      <c r="T334" s="147"/>
      <c r="U334" s="147"/>
      <c r="V334" s="147"/>
      <c r="W334" s="147"/>
      <c r="X334" s="147"/>
      <c r="Y334" s="147"/>
      <c r="Z334" s="147"/>
      <c r="AA334" s="147"/>
      <c r="AB334" s="147"/>
      <c r="AC334" s="147"/>
      <c r="AD334" s="147"/>
      <c r="AE334" s="147"/>
      <c r="AF334" s="147"/>
      <c r="AG334" s="147"/>
      <c r="AH334" s="147"/>
    </row>
    <row r="335" spans="1:34" ht="15.75" customHeight="1" x14ac:dyDescent="0.35">
      <c r="A335" s="147"/>
      <c r="B335" s="147"/>
      <c r="C335" s="147"/>
      <c r="D335" s="147"/>
      <c r="E335" s="147"/>
      <c r="F335" s="147"/>
      <c r="G335" s="147"/>
      <c r="H335" s="147"/>
      <c r="I335" s="147"/>
      <c r="J335" s="147"/>
      <c r="K335" s="147"/>
      <c r="L335" s="147"/>
      <c r="M335" s="147"/>
      <c r="N335" s="147"/>
      <c r="O335" s="147"/>
      <c r="P335" s="147"/>
      <c r="Q335" s="147"/>
      <c r="R335" s="147"/>
      <c r="S335" s="147"/>
      <c r="T335" s="147"/>
      <c r="U335" s="147"/>
      <c r="V335" s="147"/>
      <c r="W335" s="147"/>
      <c r="X335" s="147"/>
      <c r="Y335" s="147"/>
      <c r="Z335" s="147"/>
      <c r="AA335" s="147"/>
      <c r="AB335" s="147"/>
      <c r="AC335" s="147"/>
      <c r="AD335" s="147"/>
      <c r="AE335" s="147"/>
      <c r="AF335" s="147"/>
      <c r="AG335" s="147"/>
      <c r="AH335" s="147"/>
    </row>
    <row r="336" spans="1:34" ht="15.75" customHeight="1" x14ac:dyDescent="0.35">
      <c r="A336" s="147"/>
      <c r="B336" s="147"/>
      <c r="C336" s="147"/>
      <c r="D336" s="147"/>
      <c r="E336" s="147"/>
      <c r="F336" s="147"/>
      <c r="G336" s="147"/>
      <c r="H336" s="147"/>
      <c r="I336" s="147"/>
      <c r="J336" s="147"/>
      <c r="K336" s="147"/>
      <c r="L336" s="147"/>
      <c r="M336" s="147"/>
      <c r="N336" s="147"/>
      <c r="O336" s="147"/>
      <c r="P336" s="147"/>
      <c r="Q336" s="147"/>
      <c r="R336" s="147"/>
      <c r="S336" s="147"/>
      <c r="T336" s="147"/>
      <c r="U336" s="147"/>
      <c r="V336" s="147"/>
      <c r="W336" s="147"/>
      <c r="X336" s="147"/>
      <c r="Y336" s="147"/>
      <c r="Z336" s="147"/>
      <c r="AA336" s="147"/>
      <c r="AB336" s="147"/>
      <c r="AC336" s="147"/>
      <c r="AD336" s="147"/>
      <c r="AE336" s="147"/>
      <c r="AF336" s="147"/>
      <c r="AG336" s="147"/>
      <c r="AH336" s="147"/>
    </row>
    <row r="337" spans="1:34" ht="15.75" customHeight="1" x14ac:dyDescent="0.35">
      <c r="A337" s="147"/>
      <c r="B337" s="147"/>
      <c r="C337" s="147"/>
      <c r="D337" s="147"/>
      <c r="E337" s="147"/>
      <c r="F337" s="147"/>
      <c r="G337" s="147"/>
      <c r="H337" s="147"/>
      <c r="I337" s="147"/>
      <c r="J337" s="147"/>
      <c r="K337" s="147"/>
      <c r="L337" s="147"/>
      <c r="M337" s="147"/>
      <c r="N337" s="147"/>
      <c r="O337" s="147"/>
      <c r="P337" s="147"/>
      <c r="Q337" s="147"/>
      <c r="R337" s="147"/>
      <c r="S337" s="147"/>
      <c r="T337" s="147"/>
      <c r="U337" s="147"/>
      <c r="V337" s="147"/>
      <c r="W337" s="147"/>
      <c r="X337" s="147"/>
      <c r="Y337" s="147"/>
      <c r="Z337" s="147"/>
      <c r="AA337" s="147"/>
      <c r="AB337" s="147"/>
      <c r="AC337" s="147"/>
      <c r="AD337" s="147"/>
      <c r="AE337" s="147"/>
      <c r="AF337" s="147"/>
      <c r="AG337" s="147"/>
      <c r="AH337" s="147"/>
    </row>
    <row r="338" spans="1:34" ht="15.75" customHeight="1" x14ac:dyDescent="0.35">
      <c r="A338" s="147"/>
      <c r="B338" s="147"/>
      <c r="C338" s="147"/>
      <c r="D338" s="147"/>
      <c r="E338" s="147"/>
      <c r="F338" s="147"/>
      <c r="G338" s="147"/>
      <c r="H338" s="147"/>
      <c r="I338" s="147"/>
      <c r="J338" s="147"/>
      <c r="K338" s="147"/>
      <c r="L338" s="147"/>
      <c r="M338" s="147"/>
      <c r="N338" s="147"/>
      <c r="O338" s="147"/>
      <c r="P338" s="147"/>
      <c r="Q338" s="147"/>
      <c r="R338" s="147"/>
      <c r="S338" s="147"/>
      <c r="T338" s="147"/>
      <c r="U338" s="147"/>
      <c r="V338" s="147"/>
      <c r="W338" s="147"/>
      <c r="X338" s="147"/>
      <c r="Y338" s="147"/>
      <c r="Z338" s="147"/>
      <c r="AA338" s="147"/>
      <c r="AB338" s="147"/>
      <c r="AC338" s="147"/>
      <c r="AD338" s="147"/>
      <c r="AE338" s="147"/>
      <c r="AF338" s="147"/>
      <c r="AG338" s="147"/>
      <c r="AH338" s="147"/>
    </row>
    <row r="339" spans="1:34" ht="15.75" customHeight="1" x14ac:dyDescent="0.35">
      <c r="A339" s="147"/>
      <c r="B339" s="147"/>
      <c r="C339" s="147"/>
      <c r="D339" s="147"/>
      <c r="E339" s="147"/>
      <c r="F339" s="147"/>
      <c r="G339" s="147"/>
      <c r="H339" s="147"/>
      <c r="I339" s="147"/>
      <c r="J339" s="147"/>
      <c r="K339" s="147"/>
      <c r="L339" s="147"/>
      <c r="M339" s="147"/>
      <c r="N339" s="147"/>
      <c r="O339" s="147"/>
      <c r="P339" s="147"/>
      <c r="Q339" s="147"/>
      <c r="R339" s="147"/>
      <c r="S339" s="147"/>
      <c r="T339" s="147"/>
      <c r="U339" s="147"/>
      <c r="V339" s="147"/>
      <c r="W339" s="147"/>
      <c r="X339" s="147"/>
      <c r="Y339" s="147"/>
      <c r="Z339" s="147"/>
      <c r="AA339" s="147"/>
      <c r="AB339" s="147"/>
      <c r="AC339" s="147"/>
      <c r="AD339" s="147"/>
      <c r="AE339" s="147"/>
      <c r="AF339" s="147"/>
      <c r="AG339" s="147"/>
      <c r="AH339" s="147"/>
    </row>
    <row r="340" spans="1:34" ht="15.75" customHeight="1" x14ac:dyDescent="0.35">
      <c r="A340" s="147"/>
      <c r="B340" s="147"/>
      <c r="C340" s="147"/>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c r="AA340" s="147"/>
      <c r="AB340" s="147"/>
      <c r="AC340" s="147"/>
      <c r="AD340" s="147"/>
      <c r="AE340" s="147"/>
      <c r="AF340" s="147"/>
      <c r="AG340" s="147"/>
      <c r="AH340" s="147"/>
    </row>
    <row r="341" spans="1:34" ht="15.75" customHeight="1" x14ac:dyDescent="0.35">
      <c r="A341" s="147"/>
      <c r="B341" s="147"/>
      <c r="C341" s="147"/>
      <c r="D341" s="147"/>
      <c r="E341" s="147"/>
      <c r="F341" s="147"/>
      <c r="G341" s="147"/>
      <c r="H341" s="147"/>
      <c r="I341" s="147"/>
      <c r="J341" s="147"/>
      <c r="K341" s="147"/>
      <c r="L341" s="147"/>
      <c r="M341" s="147"/>
      <c r="N341" s="147"/>
      <c r="O341" s="147"/>
      <c r="P341" s="147"/>
      <c r="Q341" s="147"/>
      <c r="R341" s="147"/>
      <c r="S341" s="147"/>
      <c r="T341" s="147"/>
      <c r="U341" s="147"/>
      <c r="V341" s="147"/>
      <c r="W341" s="147"/>
      <c r="X341" s="147"/>
      <c r="Y341" s="147"/>
      <c r="Z341" s="147"/>
      <c r="AA341" s="147"/>
      <c r="AB341" s="147"/>
      <c r="AC341" s="147"/>
      <c r="AD341" s="147"/>
      <c r="AE341" s="147"/>
      <c r="AF341" s="147"/>
      <c r="AG341" s="147"/>
      <c r="AH341" s="147"/>
    </row>
    <row r="342" spans="1:34" ht="15.75" customHeight="1" x14ac:dyDescent="0.35">
      <c r="A342" s="147"/>
      <c r="B342" s="147"/>
      <c r="C342" s="147"/>
      <c r="D342" s="147"/>
      <c r="E342" s="147"/>
      <c r="F342" s="147"/>
      <c r="G342" s="147"/>
      <c r="H342" s="147"/>
      <c r="I342" s="147"/>
      <c r="J342" s="147"/>
      <c r="K342" s="147"/>
      <c r="L342" s="147"/>
      <c r="M342" s="147"/>
      <c r="N342" s="147"/>
      <c r="O342" s="147"/>
      <c r="P342" s="147"/>
      <c r="Q342" s="147"/>
      <c r="R342" s="147"/>
      <c r="S342" s="147"/>
      <c r="T342" s="147"/>
      <c r="U342" s="147"/>
      <c r="V342" s="147"/>
      <c r="W342" s="147"/>
      <c r="X342" s="147"/>
      <c r="Y342" s="147"/>
      <c r="Z342" s="147"/>
      <c r="AA342" s="147"/>
      <c r="AB342" s="147"/>
      <c r="AC342" s="147"/>
      <c r="AD342" s="147"/>
      <c r="AE342" s="147"/>
      <c r="AF342" s="147"/>
      <c r="AG342" s="147"/>
      <c r="AH342" s="147"/>
    </row>
    <row r="343" spans="1:34" ht="15.75" customHeight="1" x14ac:dyDescent="0.35">
      <c r="A343" s="147"/>
      <c r="B343" s="147"/>
      <c r="C343" s="147"/>
      <c r="D343" s="147"/>
      <c r="E343" s="147"/>
      <c r="F343" s="147"/>
      <c r="G343" s="147"/>
      <c r="H343" s="147"/>
      <c r="I343" s="147"/>
      <c r="J343" s="147"/>
      <c r="K343" s="147"/>
      <c r="L343" s="147"/>
      <c r="M343" s="147"/>
      <c r="N343" s="147"/>
      <c r="O343" s="147"/>
      <c r="P343" s="147"/>
      <c r="Q343" s="147"/>
      <c r="R343" s="147"/>
      <c r="S343" s="147"/>
      <c r="T343" s="147"/>
      <c r="U343" s="147"/>
      <c r="V343" s="147"/>
      <c r="W343" s="147"/>
      <c r="X343" s="147"/>
      <c r="Y343" s="147"/>
      <c r="Z343" s="147"/>
      <c r="AA343" s="147"/>
      <c r="AB343" s="147"/>
      <c r="AC343" s="147"/>
      <c r="AD343" s="147"/>
      <c r="AE343" s="147"/>
      <c r="AF343" s="147"/>
      <c r="AG343" s="147"/>
      <c r="AH343" s="147"/>
    </row>
    <row r="344" spans="1:34" ht="15.75" customHeight="1" x14ac:dyDescent="0.35">
      <c r="A344" s="147"/>
      <c r="B344" s="147"/>
      <c r="C344" s="147"/>
      <c r="D344" s="147"/>
      <c r="E344" s="147"/>
      <c r="F344" s="147"/>
      <c r="G344" s="147"/>
      <c r="H344" s="147"/>
      <c r="I344" s="147"/>
      <c r="J344" s="147"/>
      <c r="K344" s="147"/>
      <c r="L344" s="147"/>
      <c r="M344" s="147"/>
      <c r="N344" s="147"/>
      <c r="O344" s="147"/>
      <c r="P344" s="147"/>
      <c r="Q344" s="147"/>
      <c r="R344" s="147"/>
      <c r="S344" s="147"/>
      <c r="T344" s="147"/>
      <c r="U344" s="147"/>
      <c r="V344" s="147"/>
      <c r="W344" s="147"/>
      <c r="X344" s="147"/>
      <c r="Y344" s="147"/>
      <c r="Z344" s="147"/>
      <c r="AA344" s="147"/>
      <c r="AB344" s="147"/>
      <c r="AC344" s="147"/>
      <c r="AD344" s="147"/>
      <c r="AE344" s="147"/>
      <c r="AF344" s="147"/>
      <c r="AG344" s="147"/>
      <c r="AH344" s="147"/>
    </row>
    <row r="345" spans="1:34" ht="15.75" customHeight="1" x14ac:dyDescent="0.35">
      <c r="A345" s="147"/>
      <c r="B345" s="147"/>
      <c r="C345" s="147"/>
      <c r="D345" s="147"/>
      <c r="E345" s="147"/>
      <c r="F345" s="147"/>
      <c r="G345" s="147"/>
      <c r="H345" s="147"/>
      <c r="I345" s="147"/>
      <c r="J345" s="147"/>
      <c r="K345" s="147"/>
      <c r="L345" s="147"/>
      <c r="M345" s="147"/>
      <c r="N345" s="147"/>
      <c r="O345" s="147"/>
      <c r="P345" s="147"/>
      <c r="Q345" s="147"/>
      <c r="R345" s="147"/>
      <c r="S345" s="147"/>
      <c r="T345" s="147"/>
      <c r="U345" s="147"/>
      <c r="V345" s="147"/>
      <c r="W345" s="147"/>
      <c r="X345" s="147"/>
      <c r="Y345" s="147"/>
      <c r="Z345" s="147"/>
      <c r="AA345" s="147"/>
      <c r="AB345" s="147"/>
      <c r="AC345" s="147"/>
      <c r="AD345" s="147"/>
      <c r="AE345" s="147"/>
      <c r="AF345" s="147"/>
      <c r="AG345" s="147"/>
      <c r="AH345" s="147"/>
    </row>
    <row r="346" spans="1:34" ht="15.75" customHeight="1" x14ac:dyDescent="0.35">
      <c r="A346" s="147"/>
      <c r="B346" s="147"/>
      <c r="C346" s="147"/>
      <c r="D346" s="147"/>
      <c r="E346" s="147"/>
      <c r="F346" s="147"/>
      <c r="G346" s="147"/>
      <c r="H346" s="147"/>
      <c r="I346" s="147"/>
      <c r="J346" s="147"/>
      <c r="K346" s="147"/>
      <c r="L346" s="147"/>
      <c r="M346" s="147"/>
      <c r="N346" s="147"/>
      <c r="O346" s="147"/>
      <c r="P346" s="147"/>
      <c r="Q346" s="147"/>
      <c r="R346" s="147"/>
      <c r="S346" s="147"/>
      <c r="T346" s="147"/>
      <c r="U346" s="147"/>
      <c r="V346" s="147"/>
      <c r="W346" s="147"/>
      <c r="X346" s="147"/>
      <c r="Y346" s="147"/>
      <c r="Z346" s="147"/>
      <c r="AA346" s="147"/>
      <c r="AB346" s="147"/>
      <c r="AC346" s="147"/>
      <c r="AD346" s="147"/>
      <c r="AE346" s="147"/>
      <c r="AF346" s="147"/>
      <c r="AG346" s="147"/>
      <c r="AH346" s="147"/>
    </row>
    <row r="347" spans="1:34" ht="15.75" customHeight="1" x14ac:dyDescent="0.35">
      <c r="A347" s="147"/>
      <c r="B347" s="147"/>
      <c r="C347" s="147"/>
      <c r="D347" s="147"/>
      <c r="E347" s="147"/>
      <c r="F347" s="147"/>
      <c r="G347" s="147"/>
      <c r="H347" s="147"/>
      <c r="I347" s="147"/>
      <c r="J347" s="147"/>
      <c r="K347" s="147"/>
      <c r="L347" s="147"/>
      <c r="M347" s="147"/>
      <c r="N347" s="147"/>
      <c r="O347" s="147"/>
      <c r="P347" s="147"/>
      <c r="Q347" s="147"/>
      <c r="R347" s="147"/>
      <c r="S347" s="147"/>
      <c r="T347" s="147"/>
      <c r="U347" s="147"/>
      <c r="V347" s="147"/>
      <c r="W347" s="147"/>
      <c r="X347" s="147"/>
      <c r="Y347" s="147"/>
      <c r="Z347" s="147"/>
      <c r="AA347" s="147"/>
      <c r="AB347" s="147"/>
      <c r="AC347" s="147"/>
      <c r="AD347" s="147"/>
      <c r="AE347" s="147"/>
      <c r="AF347" s="147"/>
      <c r="AG347" s="147"/>
      <c r="AH347" s="147"/>
    </row>
    <row r="348" spans="1:34" ht="15.75" customHeight="1" x14ac:dyDescent="0.35">
      <c r="A348" s="147"/>
      <c r="B348" s="147"/>
      <c r="C348" s="147"/>
      <c r="D348" s="147"/>
      <c r="E348" s="147"/>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row>
    <row r="349" spans="1:34" ht="15.75" customHeight="1" x14ac:dyDescent="0.35">
      <c r="A349" s="147"/>
      <c r="B349" s="147"/>
      <c r="C349" s="147"/>
      <c r="D349" s="147"/>
      <c r="E349" s="147"/>
      <c r="F349" s="147"/>
      <c r="G349" s="147"/>
      <c r="H349" s="147"/>
      <c r="I349" s="147"/>
      <c r="J349" s="147"/>
      <c r="K349" s="147"/>
      <c r="L349" s="147"/>
      <c r="M349" s="147"/>
      <c r="N349" s="147"/>
      <c r="O349" s="147"/>
      <c r="P349" s="147"/>
      <c r="Q349" s="147"/>
      <c r="R349" s="147"/>
      <c r="S349" s="147"/>
      <c r="T349" s="147"/>
      <c r="U349" s="147"/>
      <c r="V349" s="147"/>
      <c r="W349" s="147"/>
      <c r="X349" s="147"/>
      <c r="Y349" s="147"/>
      <c r="Z349" s="147"/>
      <c r="AA349" s="147"/>
      <c r="AB349" s="147"/>
      <c r="AC349" s="147"/>
      <c r="AD349" s="147"/>
      <c r="AE349" s="147"/>
      <c r="AF349" s="147"/>
      <c r="AG349" s="147"/>
      <c r="AH349" s="147"/>
    </row>
    <row r="350" spans="1:34" ht="15.75" customHeight="1" x14ac:dyDescent="0.35">
      <c r="A350" s="147"/>
      <c r="B350" s="147"/>
      <c r="C350" s="147"/>
      <c r="D350" s="147"/>
      <c r="E350" s="147"/>
      <c r="F350" s="147"/>
      <c r="G350" s="147"/>
      <c r="H350" s="147"/>
      <c r="I350" s="147"/>
      <c r="J350" s="147"/>
      <c r="K350" s="147"/>
      <c r="L350" s="147"/>
      <c r="M350" s="147"/>
      <c r="N350" s="147"/>
      <c r="O350" s="147"/>
      <c r="P350" s="147"/>
      <c r="Q350" s="147"/>
      <c r="R350" s="147"/>
      <c r="S350" s="147"/>
      <c r="T350" s="147"/>
      <c r="U350" s="147"/>
      <c r="V350" s="147"/>
      <c r="W350" s="147"/>
      <c r="X350" s="147"/>
      <c r="Y350" s="147"/>
      <c r="Z350" s="147"/>
      <c r="AA350" s="147"/>
      <c r="AB350" s="147"/>
      <c r="AC350" s="147"/>
      <c r="AD350" s="147"/>
      <c r="AE350" s="147"/>
      <c r="AF350" s="147"/>
      <c r="AG350" s="147"/>
      <c r="AH350" s="147"/>
    </row>
    <row r="351" spans="1:34" ht="15.75" customHeight="1" x14ac:dyDescent="0.35">
      <c r="A351" s="147"/>
      <c r="B351" s="147"/>
      <c r="C351" s="147"/>
      <c r="D351" s="147"/>
      <c r="E351" s="147"/>
      <c r="F351" s="147"/>
      <c r="G351" s="147"/>
      <c r="H351" s="147"/>
      <c r="I351" s="147"/>
      <c r="J351" s="147"/>
      <c r="K351" s="147"/>
      <c r="L351" s="147"/>
      <c r="M351" s="147"/>
      <c r="N351" s="147"/>
      <c r="O351" s="147"/>
      <c r="P351" s="147"/>
      <c r="Q351" s="147"/>
      <c r="R351" s="147"/>
      <c r="S351" s="147"/>
      <c r="T351" s="147"/>
      <c r="U351" s="147"/>
      <c r="V351" s="147"/>
      <c r="W351" s="147"/>
      <c r="X351" s="147"/>
      <c r="Y351" s="147"/>
      <c r="Z351" s="147"/>
      <c r="AA351" s="147"/>
      <c r="AB351" s="147"/>
      <c r="AC351" s="147"/>
      <c r="AD351" s="147"/>
      <c r="AE351" s="147"/>
      <c r="AF351" s="147"/>
      <c r="AG351" s="147"/>
      <c r="AH351" s="147"/>
    </row>
    <row r="352" spans="1:34" ht="15.75" customHeight="1" x14ac:dyDescent="0.35">
      <c r="A352" s="147"/>
      <c r="B352" s="147"/>
      <c r="C352" s="147"/>
      <c r="D352" s="147"/>
      <c r="E352" s="147"/>
      <c r="F352" s="147"/>
      <c r="G352" s="147"/>
      <c r="H352" s="147"/>
      <c r="I352" s="147"/>
      <c r="J352" s="147"/>
      <c r="K352" s="147"/>
      <c r="L352" s="147"/>
      <c r="M352" s="147"/>
      <c r="N352" s="147"/>
      <c r="O352" s="147"/>
      <c r="P352" s="147"/>
      <c r="Q352" s="147"/>
      <c r="R352" s="147"/>
      <c r="S352" s="147"/>
      <c r="T352" s="147"/>
      <c r="U352" s="147"/>
      <c r="V352" s="147"/>
      <c r="W352" s="147"/>
      <c r="X352" s="147"/>
      <c r="Y352" s="147"/>
      <c r="Z352" s="147"/>
      <c r="AA352" s="147"/>
      <c r="AB352" s="147"/>
      <c r="AC352" s="147"/>
      <c r="AD352" s="147"/>
      <c r="AE352" s="147"/>
      <c r="AF352" s="147"/>
      <c r="AG352" s="147"/>
      <c r="AH352" s="147"/>
    </row>
    <row r="353" spans="1:34" ht="15.75" customHeight="1" x14ac:dyDescent="0.35">
      <c r="A353" s="147"/>
      <c r="B353" s="147"/>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c r="AA353" s="147"/>
      <c r="AB353" s="147"/>
      <c r="AC353" s="147"/>
      <c r="AD353" s="147"/>
      <c r="AE353" s="147"/>
      <c r="AF353" s="147"/>
      <c r="AG353" s="147"/>
      <c r="AH353" s="147"/>
    </row>
    <row r="354" spans="1:34" ht="15.75" customHeight="1" x14ac:dyDescent="0.35">
      <c r="A354" s="147"/>
      <c r="B354" s="147"/>
      <c r="C354" s="147"/>
      <c r="D354" s="147"/>
      <c r="E354" s="147"/>
      <c r="F354" s="147"/>
      <c r="G354" s="147"/>
      <c r="H354" s="147"/>
      <c r="I354" s="147"/>
      <c r="J354" s="147"/>
      <c r="K354" s="147"/>
      <c r="L354" s="147"/>
      <c r="M354" s="147"/>
      <c r="N354" s="147"/>
      <c r="O354" s="147"/>
      <c r="P354" s="147"/>
      <c r="Q354" s="147"/>
      <c r="R354" s="147"/>
      <c r="S354" s="147"/>
      <c r="T354" s="147"/>
      <c r="U354" s="147"/>
      <c r="V354" s="147"/>
      <c r="W354" s="147"/>
      <c r="X354" s="147"/>
      <c r="Y354" s="147"/>
      <c r="Z354" s="147"/>
      <c r="AA354" s="147"/>
      <c r="AB354" s="147"/>
      <c r="AC354" s="147"/>
      <c r="AD354" s="147"/>
      <c r="AE354" s="147"/>
      <c r="AF354" s="147"/>
      <c r="AG354" s="147"/>
      <c r="AH354" s="147"/>
    </row>
    <row r="355" spans="1:34" ht="15.75" customHeight="1" x14ac:dyDescent="0.35">
      <c r="A355" s="147"/>
      <c r="B355" s="147"/>
      <c r="C355" s="147"/>
      <c r="D355" s="147"/>
      <c r="E355" s="147"/>
      <c r="F355" s="147"/>
      <c r="G355" s="147"/>
      <c r="H355" s="147"/>
      <c r="I355" s="147"/>
      <c r="J355" s="147"/>
      <c r="K355" s="147"/>
      <c r="L355" s="147"/>
      <c r="M355" s="147"/>
      <c r="N355" s="147"/>
      <c r="O355" s="147"/>
      <c r="P355" s="147"/>
      <c r="Q355" s="147"/>
      <c r="R355" s="147"/>
      <c r="S355" s="147"/>
      <c r="T355" s="147"/>
      <c r="U355" s="147"/>
      <c r="V355" s="147"/>
      <c r="W355" s="147"/>
      <c r="X355" s="147"/>
      <c r="Y355" s="147"/>
      <c r="Z355" s="147"/>
      <c r="AA355" s="147"/>
      <c r="AB355" s="147"/>
      <c r="AC355" s="147"/>
      <c r="AD355" s="147"/>
      <c r="AE355" s="147"/>
      <c r="AF355" s="147"/>
      <c r="AG355" s="147"/>
      <c r="AH355" s="147"/>
    </row>
    <row r="356" spans="1:34" ht="15.75" customHeight="1" x14ac:dyDescent="0.35">
      <c r="A356" s="147"/>
      <c r="B356" s="147"/>
      <c r="C356" s="147"/>
      <c r="D356" s="147"/>
      <c r="E356" s="147"/>
      <c r="F356" s="147"/>
      <c r="G356" s="147"/>
      <c r="H356" s="147"/>
      <c r="I356" s="147"/>
      <c r="J356" s="147"/>
      <c r="K356" s="147"/>
      <c r="L356" s="147"/>
      <c r="M356" s="147"/>
      <c r="N356" s="147"/>
      <c r="O356" s="147"/>
      <c r="P356" s="147"/>
      <c r="Q356" s="147"/>
      <c r="R356" s="147"/>
      <c r="S356" s="147"/>
      <c r="T356" s="147"/>
      <c r="U356" s="147"/>
      <c r="V356" s="147"/>
      <c r="W356" s="147"/>
      <c r="X356" s="147"/>
      <c r="Y356" s="147"/>
      <c r="Z356" s="147"/>
      <c r="AA356" s="147"/>
      <c r="AB356" s="147"/>
      <c r="AC356" s="147"/>
      <c r="AD356" s="147"/>
      <c r="AE356" s="147"/>
      <c r="AF356" s="147"/>
      <c r="AG356" s="147"/>
      <c r="AH356" s="147"/>
    </row>
    <row r="357" spans="1:34" ht="15.75" customHeight="1" x14ac:dyDescent="0.35">
      <c r="A357" s="147"/>
      <c r="B357" s="147"/>
      <c r="C357" s="147"/>
      <c r="D357" s="147"/>
      <c r="E357" s="147"/>
      <c r="F357" s="147"/>
      <c r="G357" s="147"/>
      <c r="H357" s="147"/>
      <c r="I357" s="147"/>
      <c r="J357" s="147"/>
      <c r="K357" s="147"/>
      <c r="L357" s="147"/>
      <c r="M357" s="147"/>
      <c r="N357" s="147"/>
      <c r="O357" s="147"/>
      <c r="P357" s="147"/>
      <c r="Q357" s="147"/>
      <c r="R357" s="147"/>
      <c r="S357" s="147"/>
      <c r="T357" s="147"/>
      <c r="U357" s="147"/>
      <c r="V357" s="147"/>
      <c r="W357" s="147"/>
      <c r="X357" s="147"/>
      <c r="Y357" s="147"/>
      <c r="Z357" s="147"/>
      <c r="AA357" s="147"/>
      <c r="AB357" s="147"/>
      <c r="AC357" s="147"/>
      <c r="AD357" s="147"/>
      <c r="AE357" s="147"/>
      <c r="AF357" s="147"/>
      <c r="AG357" s="147"/>
      <c r="AH357" s="147"/>
    </row>
    <row r="358" spans="1:34" ht="15.75" customHeight="1" x14ac:dyDescent="0.35">
      <c r="A358" s="147"/>
      <c r="B358" s="147"/>
      <c r="C358" s="147"/>
      <c r="D358" s="147"/>
      <c r="E358" s="147"/>
      <c r="F358" s="147"/>
      <c r="G358" s="147"/>
      <c r="H358" s="147"/>
      <c r="I358" s="147"/>
      <c r="J358" s="147"/>
      <c r="K358" s="147"/>
      <c r="L358" s="147"/>
      <c r="M358" s="147"/>
      <c r="N358" s="147"/>
      <c r="O358" s="147"/>
      <c r="P358" s="147"/>
      <c r="Q358" s="147"/>
      <c r="R358" s="147"/>
      <c r="S358" s="147"/>
      <c r="T358" s="147"/>
      <c r="U358" s="147"/>
      <c r="V358" s="147"/>
      <c r="W358" s="147"/>
      <c r="X358" s="147"/>
      <c r="Y358" s="147"/>
      <c r="Z358" s="147"/>
      <c r="AA358" s="147"/>
      <c r="AB358" s="147"/>
      <c r="AC358" s="147"/>
      <c r="AD358" s="147"/>
      <c r="AE358" s="147"/>
      <c r="AF358" s="147"/>
      <c r="AG358" s="147"/>
      <c r="AH358" s="147"/>
    </row>
    <row r="359" spans="1:34" ht="15.75" customHeight="1" x14ac:dyDescent="0.35">
      <c r="A359" s="147"/>
      <c r="B359" s="147"/>
      <c r="C359" s="147"/>
      <c r="D359" s="147"/>
      <c r="E359" s="147"/>
      <c r="F359" s="147"/>
      <c r="G359" s="147"/>
      <c r="H359" s="147"/>
      <c r="I359" s="147"/>
      <c r="J359" s="147"/>
      <c r="K359" s="147"/>
      <c r="L359" s="147"/>
      <c r="M359" s="147"/>
      <c r="N359" s="147"/>
      <c r="O359" s="147"/>
      <c r="P359" s="147"/>
      <c r="Q359" s="147"/>
      <c r="R359" s="147"/>
      <c r="S359" s="147"/>
      <c r="T359" s="147"/>
      <c r="U359" s="147"/>
      <c r="V359" s="147"/>
      <c r="W359" s="147"/>
      <c r="X359" s="147"/>
      <c r="Y359" s="147"/>
      <c r="Z359" s="147"/>
      <c r="AA359" s="147"/>
      <c r="AB359" s="147"/>
      <c r="AC359" s="147"/>
      <c r="AD359" s="147"/>
      <c r="AE359" s="147"/>
      <c r="AF359" s="147"/>
      <c r="AG359" s="147"/>
      <c r="AH359" s="147"/>
    </row>
    <row r="360" spans="1:34" ht="15.75" customHeight="1" x14ac:dyDescent="0.35">
      <c r="A360" s="147"/>
      <c r="B360" s="147"/>
      <c r="C360" s="147"/>
      <c r="D360" s="147"/>
      <c r="E360" s="147"/>
      <c r="F360" s="147"/>
      <c r="G360" s="147"/>
      <c r="H360" s="147"/>
      <c r="I360" s="147"/>
      <c r="J360" s="147"/>
      <c r="K360" s="147"/>
      <c r="L360" s="147"/>
      <c r="M360" s="147"/>
      <c r="N360" s="147"/>
      <c r="O360" s="147"/>
      <c r="P360" s="147"/>
      <c r="Q360" s="147"/>
      <c r="R360" s="147"/>
      <c r="S360" s="147"/>
      <c r="T360" s="147"/>
      <c r="U360" s="147"/>
      <c r="V360" s="147"/>
      <c r="W360" s="147"/>
      <c r="X360" s="147"/>
      <c r="Y360" s="147"/>
      <c r="Z360" s="147"/>
      <c r="AA360" s="147"/>
      <c r="AB360" s="147"/>
      <c r="AC360" s="147"/>
      <c r="AD360" s="147"/>
      <c r="AE360" s="147"/>
      <c r="AF360" s="147"/>
      <c r="AG360" s="147"/>
      <c r="AH360" s="147"/>
    </row>
    <row r="361" spans="1:34" ht="15.75" customHeight="1" x14ac:dyDescent="0.35">
      <c r="A361" s="147"/>
      <c r="B361" s="147"/>
      <c r="C361" s="147"/>
      <c r="D361" s="147"/>
      <c r="E361" s="147"/>
      <c r="F361" s="147"/>
      <c r="G361" s="147"/>
      <c r="H361" s="147"/>
      <c r="I361" s="147"/>
      <c r="J361" s="147"/>
      <c r="K361" s="147"/>
      <c r="L361" s="147"/>
      <c r="M361" s="147"/>
      <c r="N361" s="147"/>
      <c r="O361" s="147"/>
      <c r="P361" s="147"/>
      <c r="Q361" s="147"/>
      <c r="R361" s="147"/>
      <c r="S361" s="147"/>
      <c r="T361" s="147"/>
      <c r="U361" s="147"/>
      <c r="V361" s="147"/>
      <c r="W361" s="147"/>
      <c r="X361" s="147"/>
      <c r="Y361" s="147"/>
      <c r="Z361" s="147"/>
      <c r="AA361" s="147"/>
      <c r="AB361" s="147"/>
      <c r="AC361" s="147"/>
      <c r="AD361" s="147"/>
      <c r="AE361" s="147"/>
      <c r="AF361" s="147"/>
      <c r="AG361" s="147"/>
      <c r="AH361" s="147"/>
    </row>
    <row r="362" spans="1:34" ht="15.75" customHeight="1" x14ac:dyDescent="0.35">
      <c r="A362" s="147"/>
      <c r="B362" s="147"/>
      <c r="C362" s="147"/>
      <c r="D362" s="147"/>
      <c r="E362" s="147"/>
      <c r="F362" s="147"/>
      <c r="G362" s="147"/>
      <c r="H362" s="147"/>
      <c r="I362" s="147"/>
      <c r="J362" s="147"/>
      <c r="K362" s="147"/>
      <c r="L362" s="147"/>
      <c r="M362" s="147"/>
      <c r="N362" s="147"/>
      <c r="O362" s="147"/>
      <c r="P362" s="147"/>
      <c r="Q362" s="147"/>
      <c r="R362" s="147"/>
      <c r="S362" s="147"/>
      <c r="T362" s="147"/>
      <c r="U362" s="147"/>
      <c r="V362" s="147"/>
      <c r="W362" s="147"/>
      <c r="X362" s="147"/>
      <c r="Y362" s="147"/>
      <c r="Z362" s="147"/>
      <c r="AA362" s="147"/>
      <c r="AB362" s="147"/>
      <c r="AC362" s="147"/>
      <c r="AD362" s="147"/>
      <c r="AE362" s="147"/>
      <c r="AF362" s="147"/>
      <c r="AG362" s="147"/>
      <c r="AH362" s="147"/>
    </row>
    <row r="363" spans="1:34" ht="15.75" customHeight="1" x14ac:dyDescent="0.35">
      <c r="A363" s="147"/>
      <c r="B363" s="147"/>
      <c r="C363" s="147"/>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c r="AA363" s="147"/>
      <c r="AB363" s="147"/>
      <c r="AC363" s="147"/>
      <c r="AD363" s="147"/>
      <c r="AE363" s="147"/>
      <c r="AF363" s="147"/>
      <c r="AG363" s="147"/>
      <c r="AH363" s="147"/>
    </row>
    <row r="364" spans="1:34" ht="15.75" customHeight="1" x14ac:dyDescent="0.35">
      <c r="A364" s="147"/>
      <c r="B364" s="147"/>
      <c r="C364" s="147"/>
      <c r="D364" s="147"/>
      <c r="E364" s="147"/>
      <c r="F364" s="147"/>
      <c r="G364" s="147"/>
      <c r="H364" s="147"/>
      <c r="I364" s="147"/>
      <c r="J364" s="147"/>
      <c r="K364" s="147"/>
      <c r="L364" s="147"/>
      <c r="M364" s="147"/>
      <c r="N364" s="147"/>
      <c r="O364" s="147"/>
      <c r="P364" s="147"/>
      <c r="Q364" s="147"/>
      <c r="R364" s="147"/>
      <c r="S364" s="147"/>
      <c r="T364" s="147"/>
      <c r="U364" s="147"/>
      <c r="V364" s="147"/>
      <c r="W364" s="147"/>
      <c r="X364" s="147"/>
      <c r="Y364" s="147"/>
      <c r="Z364" s="147"/>
      <c r="AA364" s="147"/>
      <c r="AB364" s="147"/>
      <c r="AC364" s="147"/>
      <c r="AD364" s="147"/>
      <c r="AE364" s="147"/>
      <c r="AF364" s="147"/>
      <c r="AG364" s="147"/>
      <c r="AH364" s="147"/>
    </row>
    <row r="365" spans="1:34" ht="15.75" customHeight="1" x14ac:dyDescent="0.35">
      <c r="A365" s="147"/>
      <c r="B365" s="147"/>
      <c r="C365" s="147"/>
      <c r="D365" s="147"/>
      <c r="E365" s="147"/>
      <c r="F365" s="147"/>
      <c r="G365" s="147"/>
      <c r="H365" s="147"/>
      <c r="I365" s="147"/>
      <c r="J365" s="147"/>
      <c r="K365" s="147"/>
      <c r="L365" s="147"/>
      <c r="M365" s="147"/>
      <c r="N365" s="147"/>
      <c r="O365" s="147"/>
      <c r="P365" s="147"/>
      <c r="Q365" s="147"/>
      <c r="R365" s="147"/>
      <c r="S365" s="147"/>
      <c r="T365" s="147"/>
      <c r="U365" s="147"/>
      <c r="V365" s="147"/>
      <c r="W365" s="147"/>
      <c r="X365" s="147"/>
      <c r="Y365" s="147"/>
      <c r="Z365" s="147"/>
      <c r="AA365" s="147"/>
      <c r="AB365" s="147"/>
      <c r="AC365" s="147"/>
      <c r="AD365" s="147"/>
      <c r="AE365" s="147"/>
      <c r="AF365" s="147"/>
      <c r="AG365" s="147"/>
      <c r="AH365" s="147"/>
    </row>
    <row r="366" spans="1:34" ht="15.75" customHeight="1" x14ac:dyDescent="0.35">
      <c r="A366" s="147"/>
      <c r="B366" s="147"/>
      <c r="C366" s="147"/>
      <c r="D366" s="147"/>
      <c r="E366" s="147"/>
      <c r="F366" s="147"/>
      <c r="G366" s="147"/>
      <c r="H366" s="147"/>
      <c r="I366" s="147"/>
      <c r="J366" s="147"/>
      <c r="K366" s="147"/>
      <c r="L366" s="147"/>
      <c r="M366" s="147"/>
      <c r="N366" s="147"/>
      <c r="O366" s="147"/>
      <c r="P366" s="147"/>
      <c r="Q366" s="147"/>
      <c r="R366" s="147"/>
      <c r="S366" s="147"/>
      <c r="T366" s="147"/>
      <c r="U366" s="147"/>
      <c r="V366" s="147"/>
      <c r="W366" s="147"/>
      <c r="X366" s="147"/>
      <c r="Y366" s="147"/>
      <c r="Z366" s="147"/>
      <c r="AA366" s="147"/>
      <c r="AB366" s="147"/>
      <c r="AC366" s="147"/>
      <c r="AD366" s="147"/>
      <c r="AE366" s="147"/>
      <c r="AF366" s="147"/>
      <c r="AG366" s="147"/>
      <c r="AH366" s="147"/>
    </row>
    <row r="367" spans="1:34" ht="15.75" customHeight="1" x14ac:dyDescent="0.35">
      <c r="A367" s="147"/>
      <c r="B367" s="147"/>
      <c r="C367" s="147"/>
      <c r="D367" s="147"/>
      <c r="E367" s="147"/>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row>
    <row r="368" spans="1:34" ht="15.75" customHeight="1" x14ac:dyDescent="0.35">
      <c r="A368" s="147"/>
      <c r="B368" s="147"/>
      <c r="C368" s="147"/>
      <c r="D368" s="147"/>
      <c r="E368" s="147"/>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row>
    <row r="369" spans="1:34" ht="15.75" customHeight="1" x14ac:dyDescent="0.35">
      <c r="A369" s="147"/>
      <c r="B369" s="147"/>
      <c r="C369" s="147"/>
      <c r="D369" s="147"/>
      <c r="E369" s="147"/>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row>
    <row r="370" spans="1:34" ht="15.75" customHeight="1" x14ac:dyDescent="0.35">
      <c r="A370" s="147"/>
      <c r="B370" s="147"/>
      <c r="C370" s="147"/>
      <c r="D370" s="147"/>
      <c r="E370" s="147"/>
      <c r="F370" s="147"/>
      <c r="G370" s="147"/>
      <c r="H370" s="147"/>
      <c r="I370" s="147"/>
      <c r="J370" s="147"/>
      <c r="K370" s="147"/>
      <c r="L370" s="147"/>
      <c r="M370" s="147"/>
      <c r="N370" s="147"/>
      <c r="O370" s="147"/>
      <c r="P370" s="147"/>
      <c r="Q370" s="147"/>
      <c r="R370" s="147"/>
      <c r="S370" s="147"/>
      <c r="T370" s="147"/>
      <c r="U370" s="147"/>
      <c r="V370" s="147"/>
      <c r="W370" s="147"/>
      <c r="X370" s="147"/>
      <c r="Y370" s="147"/>
      <c r="Z370" s="147"/>
      <c r="AA370" s="147"/>
      <c r="AB370" s="147"/>
      <c r="AC370" s="147"/>
      <c r="AD370" s="147"/>
      <c r="AE370" s="147"/>
      <c r="AF370" s="147"/>
      <c r="AG370" s="147"/>
      <c r="AH370" s="147"/>
    </row>
    <row r="371" spans="1:34" ht="15.75" customHeight="1" x14ac:dyDescent="0.35">
      <c r="A371" s="147"/>
      <c r="B371" s="147"/>
      <c r="C371" s="147"/>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c r="AG371" s="147"/>
      <c r="AH371" s="147"/>
    </row>
    <row r="372" spans="1:34" ht="15.75" customHeight="1" x14ac:dyDescent="0.35">
      <c r="A372" s="147"/>
      <c r="B372" s="147"/>
      <c r="C372" s="147"/>
      <c r="D372" s="147"/>
      <c r="E372" s="147"/>
      <c r="F372" s="147"/>
      <c r="G372" s="147"/>
      <c r="H372" s="147"/>
      <c r="I372" s="147"/>
      <c r="J372" s="147"/>
      <c r="K372" s="147"/>
      <c r="L372" s="147"/>
      <c r="M372" s="147"/>
      <c r="N372" s="147"/>
      <c r="O372" s="147"/>
      <c r="P372" s="147"/>
      <c r="Q372" s="147"/>
      <c r="R372" s="147"/>
      <c r="S372" s="147"/>
      <c r="T372" s="147"/>
      <c r="U372" s="147"/>
      <c r="V372" s="147"/>
      <c r="W372" s="147"/>
      <c r="X372" s="147"/>
      <c r="Y372" s="147"/>
      <c r="Z372" s="147"/>
      <c r="AA372" s="147"/>
      <c r="AB372" s="147"/>
      <c r="AC372" s="147"/>
      <c r="AD372" s="147"/>
      <c r="AE372" s="147"/>
      <c r="AF372" s="147"/>
      <c r="AG372" s="147"/>
      <c r="AH372" s="147"/>
    </row>
    <row r="373" spans="1:34" ht="15.75" customHeight="1" x14ac:dyDescent="0.35">
      <c r="A373" s="147"/>
      <c r="B373" s="147"/>
      <c r="C373" s="147"/>
      <c r="D373" s="147"/>
      <c r="E373" s="147"/>
      <c r="F373" s="147"/>
      <c r="G373" s="147"/>
      <c r="H373" s="147"/>
      <c r="I373" s="147"/>
      <c r="J373" s="147"/>
      <c r="K373" s="147"/>
      <c r="L373" s="147"/>
      <c r="M373" s="147"/>
      <c r="N373" s="147"/>
      <c r="O373" s="147"/>
      <c r="P373" s="147"/>
      <c r="Q373" s="147"/>
      <c r="R373" s="147"/>
      <c r="S373" s="147"/>
      <c r="T373" s="147"/>
      <c r="U373" s="147"/>
      <c r="V373" s="147"/>
      <c r="W373" s="147"/>
      <c r="X373" s="147"/>
      <c r="Y373" s="147"/>
      <c r="Z373" s="147"/>
      <c r="AA373" s="147"/>
      <c r="AB373" s="147"/>
      <c r="AC373" s="147"/>
      <c r="AD373" s="147"/>
      <c r="AE373" s="147"/>
      <c r="AF373" s="147"/>
      <c r="AG373" s="147"/>
      <c r="AH373" s="147"/>
    </row>
    <row r="374" spans="1:34" ht="15.75" customHeight="1" x14ac:dyDescent="0.35">
      <c r="A374" s="147"/>
      <c r="B374" s="147"/>
      <c r="C374" s="147"/>
      <c r="D374" s="147"/>
      <c r="E374" s="147"/>
      <c r="F374" s="147"/>
      <c r="G374" s="147"/>
      <c r="H374" s="147"/>
      <c r="I374" s="147"/>
      <c r="J374" s="147"/>
      <c r="K374" s="147"/>
      <c r="L374" s="147"/>
      <c r="M374" s="147"/>
      <c r="N374" s="147"/>
      <c r="O374" s="147"/>
      <c r="P374" s="147"/>
      <c r="Q374" s="147"/>
      <c r="R374" s="147"/>
      <c r="S374" s="147"/>
      <c r="T374" s="147"/>
      <c r="U374" s="147"/>
      <c r="V374" s="147"/>
      <c r="W374" s="147"/>
      <c r="X374" s="147"/>
      <c r="Y374" s="147"/>
      <c r="Z374" s="147"/>
      <c r="AA374" s="147"/>
      <c r="AB374" s="147"/>
      <c r="AC374" s="147"/>
      <c r="AD374" s="147"/>
      <c r="AE374" s="147"/>
      <c r="AF374" s="147"/>
      <c r="AG374" s="147"/>
      <c r="AH374" s="147"/>
    </row>
    <row r="375" spans="1:34" ht="15.75" customHeight="1" x14ac:dyDescent="0.35">
      <c r="A375" s="147"/>
      <c r="B375" s="147"/>
      <c r="C375" s="147"/>
      <c r="D375" s="147"/>
      <c r="E375" s="147"/>
      <c r="F375" s="147"/>
      <c r="G375" s="147"/>
      <c r="H375" s="147"/>
      <c r="I375" s="147"/>
      <c r="J375" s="147"/>
      <c r="K375" s="147"/>
      <c r="L375" s="147"/>
      <c r="M375" s="147"/>
      <c r="N375" s="147"/>
      <c r="O375" s="147"/>
      <c r="P375" s="147"/>
      <c r="Q375" s="147"/>
      <c r="R375" s="147"/>
      <c r="S375" s="147"/>
      <c r="T375" s="147"/>
      <c r="U375" s="147"/>
      <c r="V375" s="147"/>
      <c r="W375" s="147"/>
      <c r="X375" s="147"/>
      <c r="Y375" s="147"/>
      <c r="Z375" s="147"/>
      <c r="AA375" s="147"/>
      <c r="AB375" s="147"/>
      <c r="AC375" s="147"/>
      <c r="AD375" s="147"/>
      <c r="AE375" s="147"/>
      <c r="AF375" s="147"/>
      <c r="AG375" s="147"/>
      <c r="AH375" s="147"/>
    </row>
    <row r="376" spans="1:34" ht="15.75" customHeight="1" x14ac:dyDescent="0.35">
      <c r="A376" s="147"/>
      <c r="B376" s="147"/>
      <c r="C376" s="147"/>
      <c r="D376" s="147"/>
      <c r="E376" s="147"/>
      <c r="F376" s="147"/>
      <c r="G376" s="147"/>
      <c r="H376" s="147"/>
      <c r="I376" s="147"/>
      <c r="J376" s="147"/>
      <c r="K376" s="147"/>
      <c r="L376" s="147"/>
      <c r="M376" s="147"/>
      <c r="N376" s="147"/>
      <c r="O376" s="147"/>
      <c r="P376" s="147"/>
      <c r="Q376" s="147"/>
      <c r="R376" s="147"/>
      <c r="S376" s="147"/>
      <c r="T376" s="147"/>
      <c r="U376" s="147"/>
      <c r="V376" s="147"/>
      <c r="W376" s="147"/>
      <c r="X376" s="147"/>
      <c r="Y376" s="147"/>
      <c r="Z376" s="147"/>
      <c r="AA376" s="147"/>
      <c r="AB376" s="147"/>
      <c r="AC376" s="147"/>
      <c r="AD376" s="147"/>
      <c r="AE376" s="147"/>
      <c r="AF376" s="147"/>
      <c r="AG376" s="147"/>
      <c r="AH376" s="147"/>
    </row>
    <row r="377" spans="1:34" ht="15.75" customHeight="1" x14ac:dyDescent="0.35">
      <c r="A377" s="147"/>
      <c r="B377" s="147"/>
      <c r="C377" s="147"/>
      <c r="D377" s="147"/>
      <c r="E377" s="147"/>
      <c r="F377" s="147"/>
      <c r="G377" s="147"/>
      <c r="H377" s="147"/>
      <c r="I377" s="147"/>
      <c r="J377" s="147"/>
      <c r="K377" s="147"/>
      <c r="L377" s="147"/>
      <c r="M377" s="147"/>
      <c r="N377" s="147"/>
      <c r="O377" s="147"/>
      <c r="P377" s="147"/>
      <c r="Q377" s="147"/>
      <c r="R377" s="147"/>
      <c r="S377" s="147"/>
      <c r="T377" s="147"/>
      <c r="U377" s="147"/>
      <c r="V377" s="147"/>
      <c r="W377" s="147"/>
      <c r="X377" s="147"/>
      <c r="Y377" s="147"/>
      <c r="Z377" s="147"/>
      <c r="AA377" s="147"/>
      <c r="AB377" s="147"/>
      <c r="AC377" s="147"/>
      <c r="AD377" s="147"/>
      <c r="AE377" s="147"/>
      <c r="AF377" s="147"/>
      <c r="AG377" s="147"/>
      <c r="AH377" s="147"/>
    </row>
    <row r="378" spans="1:34" ht="15.75" customHeight="1" x14ac:dyDescent="0.35">
      <c r="A378" s="147"/>
      <c r="B378" s="147"/>
      <c r="C378" s="147"/>
      <c r="D378" s="147"/>
      <c r="E378" s="147"/>
      <c r="F378" s="147"/>
      <c r="G378" s="147"/>
      <c r="H378" s="147"/>
      <c r="I378" s="147"/>
      <c r="J378" s="147"/>
      <c r="K378" s="147"/>
      <c r="L378" s="147"/>
      <c r="M378" s="147"/>
      <c r="N378" s="147"/>
      <c r="O378" s="147"/>
      <c r="P378" s="147"/>
      <c r="Q378" s="147"/>
      <c r="R378" s="147"/>
      <c r="S378" s="147"/>
      <c r="T378" s="147"/>
      <c r="U378" s="147"/>
      <c r="V378" s="147"/>
      <c r="W378" s="147"/>
      <c r="X378" s="147"/>
      <c r="Y378" s="147"/>
      <c r="Z378" s="147"/>
      <c r="AA378" s="147"/>
      <c r="AB378" s="147"/>
      <c r="AC378" s="147"/>
      <c r="AD378" s="147"/>
      <c r="AE378" s="147"/>
      <c r="AF378" s="147"/>
      <c r="AG378" s="147"/>
      <c r="AH378" s="147"/>
    </row>
    <row r="379" spans="1:34" ht="15.75" customHeight="1" x14ac:dyDescent="0.35">
      <c r="A379" s="147"/>
      <c r="B379" s="147"/>
      <c r="C379" s="147"/>
      <c r="D379" s="147"/>
      <c r="E379" s="147"/>
      <c r="F379" s="147"/>
      <c r="G379" s="147"/>
      <c r="H379" s="147"/>
      <c r="I379" s="147"/>
      <c r="J379" s="147"/>
      <c r="K379" s="147"/>
      <c r="L379" s="147"/>
      <c r="M379" s="147"/>
      <c r="N379" s="147"/>
      <c r="O379" s="147"/>
      <c r="P379" s="147"/>
      <c r="Q379" s="147"/>
      <c r="R379" s="147"/>
      <c r="S379" s="147"/>
      <c r="T379" s="147"/>
      <c r="U379" s="147"/>
      <c r="V379" s="147"/>
      <c r="W379" s="147"/>
      <c r="X379" s="147"/>
      <c r="Y379" s="147"/>
      <c r="Z379" s="147"/>
      <c r="AA379" s="147"/>
      <c r="AB379" s="147"/>
      <c r="AC379" s="147"/>
      <c r="AD379" s="147"/>
      <c r="AE379" s="147"/>
      <c r="AF379" s="147"/>
      <c r="AG379" s="147"/>
      <c r="AH379" s="147"/>
    </row>
    <row r="380" spans="1:34" ht="15.75" customHeight="1" x14ac:dyDescent="0.35">
      <c r="A380" s="147"/>
      <c r="B380" s="147"/>
      <c r="C380" s="147"/>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c r="AA380" s="147"/>
      <c r="AB380" s="147"/>
      <c r="AC380" s="147"/>
      <c r="AD380" s="147"/>
      <c r="AE380" s="147"/>
      <c r="AF380" s="147"/>
      <c r="AG380" s="147"/>
      <c r="AH380" s="147"/>
    </row>
    <row r="381" spans="1:34" ht="15.75" customHeight="1" x14ac:dyDescent="0.35">
      <c r="A381" s="147"/>
      <c r="B381" s="147"/>
      <c r="C381" s="147"/>
      <c r="D381" s="147"/>
      <c r="E381" s="147"/>
      <c r="F381" s="147"/>
      <c r="G381" s="147"/>
      <c r="H381" s="147"/>
      <c r="I381" s="147"/>
      <c r="J381" s="147"/>
      <c r="K381" s="147"/>
      <c r="L381" s="147"/>
      <c r="M381" s="147"/>
      <c r="N381" s="147"/>
      <c r="O381" s="147"/>
      <c r="P381" s="147"/>
      <c r="Q381" s="147"/>
      <c r="R381" s="147"/>
      <c r="S381" s="147"/>
      <c r="T381" s="147"/>
      <c r="U381" s="147"/>
      <c r="V381" s="147"/>
      <c r="W381" s="147"/>
      <c r="X381" s="147"/>
      <c r="Y381" s="147"/>
      <c r="Z381" s="147"/>
      <c r="AA381" s="147"/>
      <c r="AB381" s="147"/>
      <c r="AC381" s="147"/>
      <c r="AD381" s="147"/>
      <c r="AE381" s="147"/>
      <c r="AF381" s="147"/>
      <c r="AG381" s="147"/>
      <c r="AH381" s="147"/>
    </row>
    <row r="382" spans="1:34" ht="15.75" customHeight="1" x14ac:dyDescent="0.35">
      <c r="A382" s="147"/>
      <c r="B382" s="147"/>
      <c r="C382" s="147"/>
      <c r="D382" s="147"/>
      <c r="E382" s="147"/>
      <c r="F382" s="147"/>
      <c r="G382" s="147"/>
      <c r="H382" s="147"/>
      <c r="I382" s="147"/>
      <c r="J382" s="147"/>
      <c r="K382" s="147"/>
      <c r="L382" s="147"/>
      <c r="M382" s="147"/>
      <c r="N382" s="147"/>
      <c r="O382" s="147"/>
      <c r="P382" s="147"/>
      <c r="Q382" s="147"/>
      <c r="R382" s="147"/>
      <c r="S382" s="147"/>
      <c r="T382" s="147"/>
      <c r="U382" s="147"/>
      <c r="V382" s="147"/>
      <c r="W382" s="147"/>
      <c r="X382" s="147"/>
      <c r="Y382" s="147"/>
      <c r="Z382" s="147"/>
      <c r="AA382" s="147"/>
      <c r="AB382" s="147"/>
      <c r="AC382" s="147"/>
      <c r="AD382" s="147"/>
      <c r="AE382" s="147"/>
      <c r="AF382" s="147"/>
      <c r="AG382" s="147"/>
      <c r="AH382" s="147"/>
    </row>
    <row r="383" spans="1:34" ht="15.75" customHeight="1" x14ac:dyDescent="0.35">
      <c r="A383" s="147"/>
      <c r="B383" s="147"/>
      <c r="C383" s="147"/>
      <c r="D383" s="147"/>
      <c r="E383" s="147"/>
      <c r="F383" s="147"/>
      <c r="G383" s="147"/>
      <c r="H383" s="147"/>
      <c r="I383" s="147"/>
      <c r="J383" s="147"/>
      <c r="K383" s="147"/>
      <c r="L383" s="147"/>
      <c r="M383" s="147"/>
      <c r="N383" s="147"/>
      <c r="O383" s="147"/>
      <c r="P383" s="147"/>
      <c r="Q383" s="147"/>
      <c r="R383" s="147"/>
      <c r="S383" s="147"/>
      <c r="T383" s="147"/>
      <c r="U383" s="147"/>
      <c r="V383" s="147"/>
      <c r="W383" s="147"/>
      <c r="X383" s="147"/>
      <c r="Y383" s="147"/>
      <c r="Z383" s="147"/>
      <c r="AA383" s="147"/>
      <c r="AB383" s="147"/>
      <c r="AC383" s="147"/>
      <c r="AD383" s="147"/>
      <c r="AE383" s="147"/>
      <c r="AF383" s="147"/>
      <c r="AG383" s="147"/>
      <c r="AH383" s="147"/>
    </row>
    <row r="384" spans="1:34" ht="15.75" customHeight="1" x14ac:dyDescent="0.35">
      <c r="A384" s="147"/>
      <c r="B384" s="147"/>
      <c r="C384" s="147"/>
      <c r="D384" s="147"/>
      <c r="E384" s="147"/>
      <c r="F384" s="147"/>
      <c r="G384" s="147"/>
      <c r="H384" s="147"/>
      <c r="I384" s="147"/>
      <c r="J384" s="147"/>
      <c r="K384" s="147"/>
      <c r="L384" s="147"/>
      <c r="M384" s="147"/>
      <c r="N384" s="147"/>
      <c r="O384" s="147"/>
      <c r="P384" s="147"/>
      <c r="Q384" s="147"/>
      <c r="R384" s="147"/>
      <c r="S384" s="147"/>
      <c r="T384" s="147"/>
      <c r="U384" s="147"/>
      <c r="V384" s="147"/>
      <c r="W384" s="147"/>
      <c r="X384" s="147"/>
      <c r="Y384" s="147"/>
      <c r="Z384" s="147"/>
      <c r="AA384" s="147"/>
      <c r="AB384" s="147"/>
      <c r="AC384" s="147"/>
      <c r="AD384" s="147"/>
      <c r="AE384" s="147"/>
      <c r="AF384" s="147"/>
      <c r="AG384" s="147"/>
      <c r="AH384" s="147"/>
    </row>
    <row r="385" spans="1:34" ht="15.75" customHeight="1" x14ac:dyDescent="0.35">
      <c r="A385" s="147"/>
      <c r="B385" s="147"/>
      <c r="C385" s="147"/>
      <c r="D385" s="147"/>
      <c r="E385" s="147"/>
      <c r="F385" s="147"/>
      <c r="G385" s="147"/>
      <c r="H385" s="147"/>
      <c r="I385" s="147"/>
      <c r="J385" s="147"/>
      <c r="K385" s="147"/>
      <c r="L385" s="147"/>
      <c r="M385" s="147"/>
      <c r="N385" s="147"/>
      <c r="O385" s="147"/>
      <c r="P385" s="147"/>
      <c r="Q385" s="147"/>
      <c r="R385" s="147"/>
      <c r="S385" s="147"/>
      <c r="T385" s="147"/>
      <c r="U385" s="147"/>
      <c r="V385" s="147"/>
      <c r="W385" s="147"/>
      <c r="X385" s="147"/>
      <c r="Y385" s="147"/>
      <c r="Z385" s="147"/>
      <c r="AA385" s="147"/>
      <c r="AB385" s="147"/>
      <c r="AC385" s="147"/>
      <c r="AD385" s="147"/>
      <c r="AE385" s="147"/>
      <c r="AF385" s="147"/>
      <c r="AG385" s="147"/>
      <c r="AH385" s="147"/>
    </row>
    <row r="386" spans="1:34" ht="15.75" customHeight="1" x14ac:dyDescent="0.35">
      <c r="A386" s="147"/>
      <c r="B386" s="147"/>
      <c r="C386" s="147"/>
      <c r="D386" s="147"/>
      <c r="E386" s="147"/>
      <c r="F386" s="147"/>
      <c r="G386" s="147"/>
      <c r="H386" s="147"/>
      <c r="I386" s="147"/>
      <c r="J386" s="147"/>
      <c r="K386" s="147"/>
      <c r="L386" s="147"/>
      <c r="M386" s="147"/>
      <c r="N386" s="147"/>
      <c r="O386" s="147"/>
      <c r="P386" s="147"/>
      <c r="Q386" s="147"/>
      <c r="R386" s="147"/>
      <c r="S386" s="147"/>
      <c r="T386" s="147"/>
      <c r="U386" s="147"/>
      <c r="V386" s="147"/>
      <c r="W386" s="147"/>
      <c r="X386" s="147"/>
      <c r="Y386" s="147"/>
      <c r="Z386" s="147"/>
      <c r="AA386" s="147"/>
      <c r="AB386" s="147"/>
      <c r="AC386" s="147"/>
      <c r="AD386" s="147"/>
      <c r="AE386" s="147"/>
      <c r="AF386" s="147"/>
      <c r="AG386" s="147"/>
      <c r="AH386" s="147"/>
    </row>
    <row r="387" spans="1:34" ht="15.75" customHeight="1" x14ac:dyDescent="0.35">
      <c r="A387" s="147"/>
      <c r="B387" s="147"/>
      <c r="C387" s="147"/>
      <c r="D387" s="147"/>
      <c r="E387" s="147"/>
      <c r="F387" s="147"/>
      <c r="G387" s="147"/>
      <c r="H387" s="147"/>
      <c r="I387" s="147"/>
      <c r="J387" s="147"/>
      <c r="K387" s="147"/>
      <c r="L387" s="147"/>
      <c r="M387" s="147"/>
      <c r="N387" s="147"/>
      <c r="O387" s="147"/>
      <c r="P387" s="147"/>
      <c r="Q387" s="147"/>
      <c r="R387" s="147"/>
      <c r="S387" s="147"/>
      <c r="T387" s="147"/>
      <c r="U387" s="147"/>
      <c r="V387" s="147"/>
      <c r="W387" s="147"/>
      <c r="X387" s="147"/>
      <c r="Y387" s="147"/>
      <c r="Z387" s="147"/>
      <c r="AA387" s="147"/>
      <c r="AB387" s="147"/>
      <c r="AC387" s="147"/>
      <c r="AD387" s="147"/>
      <c r="AE387" s="147"/>
      <c r="AF387" s="147"/>
      <c r="AG387" s="147"/>
      <c r="AH387" s="147"/>
    </row>
    <row r="388" spans="1:34" ht="15.75" customHeight="1" x14ac:dyDescent="0.35">
      <c r="A388" s="147"/>
      <c r="B388" s="147"/>
      <c r="C388" s="147"/>
      <c r="D388" s="147"/>
      <c r="E388" s="147"/>
      <c r="F388" s="147"/>
      <c r="G388" s="147"/>
      <c r="H388" s="147"/>
      <c r="I388" s="147"/>
      <c r="J388" s="147"/>
      <c r="K388" s="147"/>
      <c r="L388" s="147"/>
      <c r="M388" s="147"/>
      <c r="N388" s="147"/>
      <c r="O388" s="147"/>
      <c r="P388" s="147"/>
      <c r="Q388" s="147"/>
      <c r="R388" s="147"/>
      <c r="S388" s="147"/>
      <c r="T388" s="147"/>
      <c r="U388" s="147"/>
      <c r="V388" s="147"/>
      <c r="W388" s="147"/>
      <c r="X388" s="147"/>
      <c r="Y388" s="147"/>
      <c r="Z388" s="147"/>
      <c r="AA388" s="147"/>
      <c r="AB388" s="147"/>
      <c r="AC388" s="147"/>
      <c r="AD388" s="147"/>
      <c r="AE388" s="147"/>
      <c r="AF388" s="147"/>
      <c r="AG388" s="147"/>
      <c r="AH388" s="147"/>
    </row>
    <row r="389" spans="1:34" ht="15.75" customHeight="1" x14ac:dyDescent="0.35">
      <c r="A389" s="147"/>
      <c r="B389" s="147"/>
      <c r="C389" s="147"/>
      <c r="D389" s="147"/>
      <c r="E389" s="147"/>
      <c r="F389" s="147"/>
      <c r="G389" s="147"/>
      <c r="H389" s="147"/>
      <c r="I389" s="147"/>
      <c r="J389" s="147"/>
      <c r="K389" s="147"/>
      <c r="L389" s="147"/>
      <c r="M389" s="147"/>
      <c r="N389" s="147"/>
      <c r="O389" s="147"/>
      <c r="P389" s="147"/>
      <c r="Q389" s="147"/>
      <c r="R389" s="147"/>
      <c r="S389" s="147"/>
      <c r="T389" s="147"/>
      <c r="U389" s="147"/>
      <c r="V389" s="147"/>
      <c r="W389" s="147"/>
      <c r="X389" s="147"/>
      <c r="Y389" s="147"/>
      <c r="Z389" s="147"/>
      <c r="AA389" s="147"/>
      <c r="AB389" s="147"/>
      <c r="AC389" s="147"/>
      <c r="AD389" s="147"/>
      <c r="AE389" s="147"/>
      <c r="AF389" s="147"/>
      <c r="AG389" s="147"/>
      <c r="AH389" s="147"/>
    </row>
    <row r="390" spans="1:34" ht="15.75" customHeight="1" x14ac:dyDescent="0.35">
      <c r="A390" s="147"/>
      <c r="B390" s="147"/>
      <c r="C390" s="147"/>
      <c r="D390" s="147"/>
      <c r="E390" s="147"/>
      <c r="F390" s="147"/>
      <c r="G390" s="147"/>
      <c r="H390" s="147"/>
      <c r="I390" s="147"/>
      <c r="J390" s="147"/>
      <c r="K390" s="147"/>
      <c r="L390" s="147"/>
      <c r="M390" s="147"/>
      <c r="N390" s="147"/>
      <c r="O390" s="147"/>
      <c r="P390" s="147"/>
      <c r="Q390" s="147"/>
      <c r="R390" s="147"/>
      <c r="S390" s="147"/>
      <c r="T390" s="147"/>
      <c r="U390" s="147"/>
      <c r="V390" s="147"/>
      <c r="W390" s="147"/>
      <c r="X390" s="147"/>
      <c r="Y390" s="147"/>
      <c r="Z390" s="147"/>
      <c r="AA390" s="147"/>
      <c r="AB390" s="147"/>
      <c r="AC390" s="147"/>
      <c r="AD390" s="147"/>
      <c r="AE390" s="147"/>
      <c r="AF390" s="147"/>
      <c r="AG390" s="147"/>
      <c r="AH390" s="147"/>
    </row>
    <row r="391" spans="1:34" ht="15.75" customHeight="1" x14ac:dyDescent="0.35">
      <c r="A391" s="147"/>
      <c r="B391" s="147"/>
      <c r="C391" s="147"/>
      <c r="D391" s="147"/>
      <c r="E391" s="147"/>
      <c r="F391" s="147"/>
      <c r="G391" s="147"/>
      <c r="H391" s="147"/>
      <c r="I391" s="147"/>
      <c r="J391" s="147"/>
      <c r="K391" s="147"/>
      <c r="L391" s="147"/>
      <c r="M391" s="147"/>
      <c r="N391" s="147"/>
      <c r="O391" s="147"/>
      <c r="P391" s="147"/>
      <c r="Q391" s="147"/>
      <c r="R391" s="147"/>
      <c r="S391" s="147"/>
      <c r="T391" s="147"/>
      <c r="U391" s="147"/>
      <c r="V391" s="147"/>
      <c r="W391" s="147"/>
      <c r="X391" s="147"/>
      <c r="Y391" s="147"/>
      <c r="Z391" s="147"/>
      <c r="AA391" s="147"/>
      <c r="AB391" s="147"/>
      <c r="AC391" s="147"/>
      <c r="AD391" s="147"/>
      <c r="AE391" s="147"/>
      <c r="AF391" s="147"/>
      <c r="AG391" s="147"/>
      <c r="AH391" s="147"/>
    </row>
    <row r="392" spans="1:34" ht="15.75" customHeight="1" x14ac:dyDescent="0.35">
      <c r="A392" s="147"/>
      <c r="B392" s="147"/>
      <c r="C392" s="147"/>
      <c r="D392" s="147"/>
      <c r="E392" s="147"/>
      <c r="F392" s="147"/>
      <c r="G392" s="147"/>
      <c r="H392" s="147"/>
      <c r="I392" s="147"/>
      <c r="J392" s="147"/>
      <c r="K392" s="147"/>
      <c r="L392" s="147"/>
      <c r="M392" s="147"/>
      <c r="N392" s="147"/>
      <c r="O392" s="147"/>
      <c r="P392" s="147"/>
      <c r="Q392" s="147"/>
      <c r="R392" s="147"/>
      <c r="S392" s="147"/>
      <c r="T392" s="147"/>
      <c r="U392" s="147"/>
      <c r="V392" s="147"/>
      <c r="W392" s="147"/>
      <c r="X392" s="147"/>
      <c r="Y392" s="147"/>
      <c r="Z392" s="147"/>
      <c r="AA392" s="147"/>
      <c r="AB392" s="147"/>
      <c r="AC392" s="147"/>
      <c r="AD392" s="147"/>
      <c r="AE392" s="147"/>
      <c r="AF392" s="147"/>
      <c r="AG392" s="147"/>
      <c r="AH392" s="147"/>
    </row>
    <row r="393" spans="1:34" ht="15.75" customHeight="1" x14ac:dyDescent="0.35">
      <c r="A393" s="147"/>
      <c r="B393" s="147"/>
      <c r="C393" s="147"/>
      <c r="D393" s="147"/>
      <c r="E393" s="147"/>
      <c r="F393" s="147"/>
      <c r="G393" s="147"/>
      <c r="H393" s="147"/>
      <c r="I393" s="147"/>
      <c r="J393" s="147"/>
      <c r="K393" s="147"/>
      <c r="L393" s="147"/>
      <c r="M393" s="147"/>
      <c r="N393" s="147"/>
      <c r="O393" s="147"/>
      <c r="P393" s="147"/>
      <c r="Q393" s="147"/>
      <c r="R393" s="147"/>
      <c r="S393" s="147"/>
      <c r="T393" s="147"/>
      <c r="U393" s="147"/>
      <c r="V393" s="147"/>
      <c r="W393" s="147"/>
      <c r="X393" s="147"/>
      <c r="Y393" s="147"/>
      <c r="Z393" s="147"/>
      <c r="AA393" s="147"/>
      <c r="AB393" s="147"/>
      <c r="AC393" s="147"/>
      <c r="AD393" s="147"/>
      <c r="AE393" s="147"/>
      <c r="AF393" s="147"/>
      <c r="AG393" s="147"/>
      <c r="AH393" s="147"/>
    </row>
    <row r="394" spans="1:34" ht="15.75" customHeight="1" x14ac:dyDescent="0.35">
      <c r="A394" s="147"/>
      <c r="B394" s="147"/>
      <c r="C394" s="147"/>
      <c r="D394" s="147"/>
      <c r="E394" s="147"/>
      <c r="F394" s="147"/>
      <c r="G394" s="147"/>
      <c r="H394" s="147"/>
      <c r="I394" s="147"/>
      <c r="J394" s="147"/>
      <c r="K394" s="147"/>
      <c r="L394" s="147"/>
      <c r="M394" s="147"/>
      <c r="N394" s="147"/>
      <c r="O394" s="147"/>
      <c r="P394" s="147"/>
      <c r="Q394" s="147"/>
      <c r="R394" s="147"/>
      <c r="S394" s="147"/>
      <c r="T394" s="147"/>
      <c r="U394" s="147"/>
      <c r="V394" s="147"/>
      <c r="W394" s="147"/>
      <c r="X394" s="147"/>
      <c r="Y394" s="147"/>
      <c r="Z394" s="147"/>
      <c r="AA394" s="147"/>
      <c r="AB394" s="147"/>
      <c r="AC394" s="147"/>
      <c r="AD394" s="147"/>
      <c r="AE394" s="147"/>
      <c r="AF394" s="147"/>
      <c r="AG394" s="147"/>
      <c r="AH394" s="147"/>
    </row>
    <row r="395" spans="1:34" ht="15.75" customHeight="1" x14ac:dyDescent="0.35">
      <c r="A395" s="147"/>
      <c r="B395" s="147"/>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c r="AA395" s="147"/>
      <c r="AB395" s="147"/>
      <c r="AC395" s="147"/>
      <c r="AD395" s="147"/>
      <c r="AE395" s="147"/>
      <c r="AF395" s="147"/>
      <c r="AG395" s="147"/>
      <c r="AH395" s="147"/>
    </row>
    <row r="396" spans="1:34" ht="15.75" customHeight="1" x14ac:dyDescent="0.35">
      <c r="A396" s="147"/>
      <c r="B396" s="147"/>
      <c r="C396" s="147"/>
      <c r="D396" s="147"/>
      <c r="E396" s="147"/>
      <c r="F396" s="147"/>
      <c r="G396" s="147"/>
      <c r="H396" s="147"/>
      <c r="I396" s="147"/>
      <c r="J396" s="147"/>
      <c r="K396" s="147"/>
      <c r="L396" s="147"/>
      <c r="M396" s="147"/>
      <c r="N396" s="147"/>
      <c r="O396" s="147"/>
      <c r="P396" s="147"/>
      <c r="Q396" s="147"/>
      <c r="R396" s="147"/>
      <c r="S396" s="147"/>
      <c r="T396" s="147"/>
      <c r="U396" s="147"/>
      <c r="V396" s="147"/>
      <c r="W396" s="147"/>
      <c r="X396" s="147"/>
      <c r="Y396" s="147"/>
      <c r="Z396" s="147"/>
      <c r="AA396" s="147"/>
      <c r="AB396" s="147"/>
      <c r="AC396" s="147"/>
      <c r="AD396" s="147"/>
      <c r="AE396" s="147"/>
      <c r="AF396" s="147"/>
      <c r="AG396" s="147"/>
      <c r="AH396" s="147"/>
    </row>
    <row r="397" spans="1:34" ht="15.75" customHeight="1" x14ac:dyDescent="0.35">
      <c r="A397" s="147"/>
      <c r="B397" s="147"/>
      <c r="C397" s="147"/>
      <c r="D397" s="147"/>
      <c r="E397" s="147"/>
      <c r="F397" s="147"/>
      <c r="G397" s="147"/>
      <c r="H397" s="147"/>
      <c r="I397" s="147"/>
      <c r="J397" s="147"/>
      <c r="K397" s="147"/>
      <c r="L397" s="147"/>
      <c r="M397" s="147"/>
      <c r="N397" s="147"/>
      <c r="O397" s="147"/>
      <c r="P397" s="147"/>
      <c r="Q397" s="147"/>
      <c r="R397" s="147"/>
      <c r="S397" s="147"/>
      <c r="T397" s="147"/>
      <c r="U397" s="147"/>
      <c r="V397" s="147"/>
      <c r="W397" s="147"/>
      <c r="X397" s="147"/>
      <c r="Y397" s="147"/>
      <c r="Z397" s="147"/>
      <c r="AA397" s="147"/>
      <c r="AB397" s="147"/>
      <c r="AC397" s="147"/>
      <c r="AD397" s="147"/>
      <c r="AE397" s="147"/>
      <c r="AF397" s="147"/>
      <c r="AG397" s="147"/>
      <c r="AH397" s="147"/>
    </row>
    <row r="398" spans="1:34" ht="15.75" customHeight="1" x14ac:dyDescent="0.35">
      <c r="A398" s="147"/>
      <c r="B398" s="147"/>
      <c r="C398" s="147"/>
      <c r="D398" s="147"/>
      <c r="E398" s="147"/>
      <c r="F398" s="147"/>
      <c r="G398" s="147"/>
      <c r="H398" s="147"/>
      <c r="I398" s="147"/>
      <c r="J398" s="147"/>
      <c r="K398" s="147"/>
      <c r="L398" s="147"/>
      <c r="M398" s="147"/>
      <c r="N398" s="147"/>
      <c r="O398" s="147"/>
      <c r="P398" s="147"/>
      <c r="Q398" s="147"/>
      <c r="R398" s="147"/>
      <c r="S398" s="147"/>
      <c r="T398" s="147"/>
      <c r="U398" s="147"/>
      <c r="V398" s="147"/>
      <c r="W398" s="147"/>
      <c r="X398" s="147"/>
      <c r="Y398" s="147"/>
      <c r="Z398" s="147"/>
      <c r="AA398" s="147"/>
      <c r="AB398" s="147"/>
      <c r="AC398" s="147"/>
      <c r="AD398" s="147"/>
      <c r="AE398" s="147"/>
      <c r="AF398" s="147"/>
      <c r="AG398" s="147"/>
      <c r="AH398" s="147"/>
    </row>
    <row r="399" spans="1:34" ht="15.75" customHeight="1" x14ac:dyDescent="0.35">
      <c r="A399" s="147"/>
      <c r="B399" s="147"/>
      <c r="C399" s="147"/>
      <c r="D399" s="147"/>
      <c r="E399" s="147"/>
      <c r="F399" s="147"/>
      <c r="G399" s="147"/>
      <c r="H399" s="147"/>
      <c r="I399" s="147"/>
      <c r="J399" s="147"/>
      <c r="K399" s="147"/>
      <c r="L399" s="147"/>
      <c r="M399" s="147"/>
      <c r="N399" s="147"/>
      <c r="O399" s="147"/>
      <c r="P399" s="147"/>
      <c r="Q399" s="147"/>
      <c r="R399" s="147"/>
      <c r="S399" s="147"/>
      <c r="T399" s="147"/>
      <c r="U399" s="147"/>
      <c r="V399" s="147"/>
      <c r="W399" s="147"/>
      <c r="X399" s="147"/>
      <c r="Y399" s="147"/>
      <c r="Z399" s="147"/>
      <c r="AA399" s="147"/>
      <c r="AB399" s="147"/>
      <c r="AC399" s="147"/>
      <c r="AD399" s="147"/>
      <c r="AE399" s="147"/>
      <c r="AF399" s="147"/>
      <c r="AG399" s="147"/>
      <c r="AH399" s="147"/>
    </row>
    <row r="400" spans="1:34" ht="15.75" customHeight="1" x14ac:dyDescent="0.35">
      <c r="A400" s="147"/>
      <c r="B400" s="147"/>
      <c r="C400" s="147"/>
      <c r="D400" s="147"/>
      <c r="E400" s="147"/>
      <c r="F400" s="147"/>
      <c r="G400" s="147"/>
      <c r="H400" s="147"/>
      <c r="I400" s="147"/>
      <c r="J400" s="147"/>
      <c r="K400" s="147"/>
      <c r="L400" s="147"/>
      <c r="M400" s="147"/>
      <c r="N400" s="147"/>
      <c r="O400" s="147"/>
      <c r="P400" s="147"/>
      <c r="Q400" s="147"/>
      <c r="R400" s="147"/>
      <c r="S400" s="147"/>
      <c r="T400" s="147"/>
      <c r="U400" s="147"/>
      <c r="V400" s="147"/>
      <c r="W400" s="147"/>
      <c r="X400" s="147"/>
      <c r="Y400" s="147"/>
      <c r="Z400" s="147"/>
      <c r="AA400" s="147"/>
      <c r="AB400" s="147"/>
      <c r="AC400" s="147"/>
      <c r="AD400" s="147"/>
      <c r="AE400" s="147"/>
      <c r="AF400" s="147"/>
      <c r="AG400" s="147"/>
      <c r="AH400" s="147"/>
    </row>
    <row r="401" spans="1:34" ht="15.75" customHeight="1" x14ac:dyDescent="0.35">
      <c r="A401" s="147"/>
      <c r="B401" s="147"/>
      <c r="C401" s="147"/>
      <c r="D401" s="147"/>
      <c r="E401" s="147"/>
      <c r="F401" s="147"/>
      <c r="G401" s="147"/>
      <c r="H401" s="147"/>
      <c r="I401" s="147"/>
      <c r="J401" s="147"/>
      <c r="K401" s="147"/>
      <c r="L401" s="147"/>
      <c r="M401" s="147"/>
      <c r="N401" s="147"/>
      <c r="O401" s="147"/>
      <c r="P401" s="147"/>
      <c r="Q401" s="147"/>
      <c r="R401" s="147"/>
      <c r="S401" s="147"/>
      <c r="T401" s="147"/>
      <c r="U401" s="147"/>
      <c r="V401" s="147"/>
      <c r="W401" s="147"/>
      <c r="X401" s="147"/>
      <c r="Y401" s="147"/>
      <c r="Z401" s="147"/>
      <c r="AA401" s="147"/>
      <c r="AB401" s="147"/>
      <c r="AC401" s="147"/>
      <c r="AD401" s="147"/>
      <c r="AE401" s="147"/>
      <c r="AF401" s="147"/>
      <c r="AG401" s="147"/>
      <c r="AH401" s="147"/>
    </row>
    <row r="402" spans="1:34" ht="15.75" customHeight="1" x14ac:dyDescent="0.35">
      <c r="A402" s="147"/>
      <c r="B402" s="147"/>
      <c r="C402" s="147"/>
      <c r="D402" s="147"/>
      <c r="E402" s="147"/>
      <c r="F402" s="147"/>
      <c r="G402" s="147"/>
      <c r="H402" s="147"/>
      <c r="I402" s="147"/>
      <c r="J402" s="147"/>
      <c r="K402" s="147"/>
      <c r="L402" s="147"/>
      <c r="M402" s="147"/>
      <c r="N402" s="147"/>
      <c r="O402" s="147"/>
      <c r="P402" s="147"/>
      <c r="Q402" s="147"/>
      <c r="R402" s="147"/>
      <c r="S402" s="147"/>
      <c r="T402" s="147"/>
      <c r="U402" s="147"/>
      <c r="V402" s="147"/>
      <c r="W402" s="147"/>
      <c r="X402" s="147"/>
      <c r="Y402" s="147"/>
      <c r="Z402" s="147"/>
      <c r="AA402" s="147"/>
      <c r="AB402" s="147"/>
      <c r="AC402" s="147"/>
      <c r="AD402" s="147"/>
      <c r="AE402" s="147"/>
      <c r="AF402" s="147"/>
      <c r="AG402" s="147"/>
      <c r="AH402" s="147"/>
    </row>
    <row r="403" spans="1:34" ht="15.75" customHeight="1" x14ac:dyDescent="0.35">
      <c r="A403" s="147"/>
      <c r="B403" s="147"/>
      <c r="C403" s="147"/>
      <c r="D403" s="147"/>
      <c r="E403" s="147"/>
      <c r="F403" s="147"/>
      <c r="G403" s="147"/>
      <c r="H403" s="147"/>
      <c r="I403" s="147"/>
      <c r="J403" s="147"/>
      <c r="K403" s="147"/>
      <c r="L403" s="147"/>
      <c r="M403" s="147"/>
      <c r="N403" s="147"/>
      <c r="O403" s="147"/>
      <c r="P403" s="147"/>
      <c r="Q403" s="147"/>
      <c r="R403" s="147"/>
      <c r="S403" s="147"/>
      <c r="T403" s="147"/>
      <c r="U403" s="147"/>
      <c r="V403" s="147"/>
      <c r="W403" s="147"/>
      <c r="X403" s="147"/>
      <c r="Y403" s="147"/>
      <c r="Z403" s="147"/>
      <c r="AA403" s="147"/>
      <c r="AB403" s="147"/>
      <c r="AC403" s="147"/>
      <c r="AD403" s="147"/>
      <c r="AE403" s="147"/>
      <c r="AF403" s="147"/>
      <c r="AG403" s="147"/>
      <c r="AH403" s="147"/>
    </row>
    <row r="404" spans="1:34" ht="15.75" customHeight="1" x14ac:dyDescent="0.35">
      <c r="A404" s="147"/>
      <c r="B404" s="147"/>
      <c r="C404" s="147"/>
      <c r="D404" s="147"/>
      <c r="E404" s="147"/>
      <c r="F404" s="147"/>
      <c r="G404" s="147"/>
      <c r="H404" s="147"/>
      <c r="I404" s="147"/>
      <c r="J404" s="147"/>
      <c r="K404" s="147"/>
      <c r="L404" s="147"/>
      <c r="M404" s="147"/>
      <c r="N404" s="147"/>
      <c r="O404" s="147"/>
      <c r="P404" s="147"/>
      <c r="Q404" s="147"/>
      <c r="R404" s="147"/>
      <c r="S404" s="147"/>
      <c r="T404" s="147"/>
      <c r="U404" s="147"/>
      <c r="V404" s="147"/>
      <c r="W404" s="147"/>
      <c r="X404" s="147"/>
      <c r="Y404" s="147"/>
      <c r="Z404" s="147"/>
      <c r="AA404" s="147"/>
      <c r="AB404" s="147"/>
      <c r="AC404" s="147"/>
      <c r="AD404" s="147"/>
      <c r="AE404" s="147"/>
      <c r="AF404" s="147"/>
      <c r="AG404" s="147"/>
      <c r="AH404" s="147"/>
    </row>
    <row r="405" spans="1:34" ht="15.75" customHeight="1" x14ac:dyDescent="0.35">
      <c r="A405" s="147"/>
      <c r="B405" s="147"/>
      <c r="C405" s="147"/>
      <c r="D405" s="147"/>
      <c r="E405" s="147"/>
      <c r="F405" s="147"/>
      <c r="G405" s="147"/>
      <c r="H405" s="147"/>
      <c r="I405" s="147"/>
      <c r="J405" s="147"/>
      <c r="K405" s="147"/>
      <c r="L405" s="147"/>
      <c r="M405" s="147"/>
      <c r="N405" s="147"/>
      <c r="O405" s="147"/>
      <c r="P405" s="147"/>
      <c r="Q405" s="147"/>
      <c r="R405" s="147"/>
      <c r="S405" s="147"/>
      <c r="T405" s="147"/>
      <c r="U405" s="147"/>
      <c r="V405" s="147"/>
      <c r="W405" s="147"/>
      <c r="X405" s="147"/>
      <c r="Y405" s="147"/>
      <c r="Z405" s="147"/>
      <c r="AA405" s="147"/>
      <c r="AB405" s="147"/>
      <c r="AC405" s="147"/>
      <c r="AD405" s="147"/>
      <c r="AE405" s="147"/>
      <c r="AF405" s="147"/>
      <c r="AG405" s="147"/>
      <c r="AH405" s="147"/>
    </row>
    <row r="406" spans="1:34" ht="15.75" customHeight="1" x14ac:dyDescent="0.35">
      <c r="A406" s="147"/>
      <c r="B406" s="147"/>
      <c r="C406" s="147"/>
      <c r="D406" s="147"/>
      <c r="E406" s="147"/>
      <c r="F406" s="147"/>
      <c r="G406" s="147"/>
      <c r="H406" s="147"/>
      <c r="I406" s="147"/>
      <c r="J406" s="147"/>
      <c r="K406" s="147"/>
      <c r="L406" s="147"/>
      <c r="M406" s="147"/>
      <c r="N406" s="147"/>
      <c r="O406" s="147"/>
      <c r="P406" s="147"/>
      <c r="Q406" s="147"/>
      <c r="R406" s="147"/>
      <c r="S406" s="147"/>
      <c r="T406" s="147"/>
      <c r="U406" s="147"/>
      <c r="V406" s="147"/>
      <c r="W406" s="147"/>
      <c r="X406" s="147"/>
      <c r="Y406" s="147"/>
      <c r="Z406" s="147"/>
      <c r="AA406" s="147"/>
      <c r="AB406" s="147"/>
      <c r="AC406" s="147"/>
      <c r="AD406" s="147"/>
      <c r="AE406" s="147"/>
      <c r="AF406" s="147"/>
      <c r="AG406" s="147"/>
      <c r="AH406" s="147"/>
    </row>
    <row r="407" spans="1:34" ht="15.75" customHeight="1" x14ac:dyDescent="0.35">
      <c r="A407" s="147"/>
      <c r="B407" s="147"/>
      <c r="C407" s="147"/>
      <c r="D407" s="147"/>
      <c r="E407" s="147"/>
      <c r="F407" s="147"/>
      <c r="G407" s="147"/>
      <c r="H407" s="147"/>
      <c r="I407" s="147"/>
      <c r="J407" s="147"/>
      <c r="K407" s="147"/>
      <c r="L407" s="147"/>
      <c r="M407" s="147"/>
      <c r="N407" s="147"/>
      <c r="O407" s="147"/>
      <c r="P407" s="147"/>
      <c r="Q407" s="147"/>
      <c r="R407" s="147"/>
      <c r="S407" s="147"/>
      <c r="T407" s="147"/>
      <c r="U407" s="147"/>
      <c r="V407" s="147"/>
      <c r="W407" s="147"/>
      <c r="X407" s="147"/>
      <c r="Y407" s="147"/>
      <c r="Z407" s="147"/>
      <c r="AA407" s="147"/>
      <c r="AB407" s="147"/>
      <c r="AC407" s="147"/>
      <c r="AD407" s="147"/>
      <c r="AE407" s="147"/>
      <c r="AF407" s="147"/>
      <c r="AG407" s="147"/>
      <c r="AH407" s="147"/>
    </row>
    <row r="408" spans="1:34" ht="15.75" customHeight="1" x14ac:dyDescent="0.35">
      <c r="A408" s="147"/>
      <c r="B408" s="147"/>
      <c r="C408" s="147"/>
      <c r="D408" s="147"/>
      <c r="E408" s="147"/>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row>
    <row r="409" spans="1:34" ht="15.75" customHeight="1" x14ac:dyDescent="0.35">
      <c r="A409" s="147"/>
      <c r="B409" s="147"/>
      <c r="C409" s="147"/>
      <c r="D409" s="147"/>
      <c r="E409" s="147"/>
      <c r="F409" s="147"/>
      <c r="G409" s="147"/>
      <c r="H409" s="147"/>
      <c r="I409" s="147"/>
      <c r="J409" s="147"/>
      <c r="K409" s="147"/>
      <c r="L409" s="147"/>
      <c r="M409" s="147"/>
      <c r="N409" s="147"/>
      <c r="O409" s="147"/>
      <c r="P409" s="147"/>
      <c r="Q409" s="147"/>
      <c r="R409" s="147"/>
      <c r="S409" s="147"/>
      <c r="T409" s="147"/>
      <c r="U409" s="147"/>
      <c r="V409" s="147"/>
      <c r="W409" s="147"/>
      <c r="X409" s="147"/>
      <c r="Y409" s="147"/>
      <c r="Z409" s="147"/>
      <c r="AA409" s="147"/>
      <c r="AB409" s="147"/>
      <c r="AC409" s="147"/>
      <c r="AD409" s="147"/>
      <c r="AE409" s="147"/>
      <c r="AF409" s="147"/>
      <c r="AG409" s="147"/>
      <c r="AH409" s="147"/>
    </row>
    <row r="410" spans="1:34" ht="15.75" customHeight="1" x14ac:dyDescent="0.35">
      <c r="A410" s="147"/>
      <c r="B410" s="147"/>
      <c r="C410" s="147"/>
      <c r="D410" s="147"/>
      <c r="E410" s="147"/>
      <c r="F410" s="147"/>
      <c r="G410" s="147"/>
      <c r="H410" s="147"/>
      <c r="I410" s="147"/>
      <c r="J410" s="147"/>
      <c r="K410" s="147"/>
      <c r="L410" s="147"/>
      <c r="M410" s="147"/>
      <c r="N410" s="147"/>
      <c r="O410" s="147"/>
      <c r="P410" s="147"/>
      <c r="Q410" s="147"/>
      <c r="R410" s="147"/>
      <c r="S410" s="147"/>
      <c r="T410" s="147"/>
      <c r="U410" s="147"/>
      <c r="V410" s="147"/>
      <c r="W410" s="147"/>
      <c r="X410" s="147"/>
      <c r="Y410" s="147"/>
      <c r="Z410" s="147"/>
      <c r="AA410" s="147"/>
      <c r="AB410" s="147"/>
      <c r="AC410" s="147"/>
      <c r="AD410" s="147"/>
      <c r="AE410" s="147"/>
      <c r="AF410" s="147"/>
      <c r="AG410" s="147"/>
      <c r="AH410" s="147"/>
    </row>
    <row r="411" spans="1:34" ht="15.75" customHeight="1" x14ac:dyDescent="0.35">
      <c r="A411" s="147"/>
      <c r="B411" s="147"/>
      <c r="C411" s="147"/>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7"/>
      <c r="AA411" s="147"/>
      <c r="AB411" s="147"/>
      <c r="AC411" s="147"/>
      <c r="AD411" s="147"/>
      <c r="AE411" s="147"/>
      <c r="AF411" s="147"/>
      <c r="AG411" s="147"/>
      <c r="AH411" s="147"/>
    </row>
    <row r="412" spans="1:34" ht="15.75" customHeight="1" x14ac:dyDescent="0.35">
      <c r="A412" s="147"/>
      <c r="B412" s="147"/>
      <c r="C412" s="147"/>
      <c r="D412" s="147"/>
      <c r="E412" s="147"/>
      <c r="F412" s="147"/>
      <c r="G412" s="147"/>
      <c r="H412" s="147"/>
      <c r="I412" s="147"/>
      <c r="J412" s="147"/>
      <c r="K412" s="147"/>
      <c r="L412" s="147"/>
      <c r="M412" s="147"/>
      <c r="N412" s="147"/>
      <c r="O412" s="147"/>
      <c r="P412" s="147"/>
      <c r="Q412" s="147"/>
      <c r="R412" s="147"/>
      <c r="S412" s="147"/>
      <c r="T412" s="147"/>
      <c r="U412" s="147"/>
      <c r="V412" s="147"/>
      <c r="W412" s="147"/>
      <c r="X412" s="147"/>
      <c r="Y412" s="147"/>
      <c r="Z412" s="147"/>
      <c r="AA412" s="147"/>
      <c r="AB412" s="147"/>
      <c r="AC412" s="147"/>
      <c r="AD412" s="147"/>
      <c r="AE412" s="147"/>
      <c r="AF412" s="147"/>
      <c r="AG412" s="147"/>
      <c r="AH412" s="147"/>
    </row>
    <row r="413" spans="1:34" ht="15.75" customHeight="1" x14ac:dyDescent="0.35">
      <c r="A413" s="147"/>
      <c r="B413" s="147"/>
      <c r="C413" s="147"/>
      <c r="D413" s="147"/>
      <c r="E413" s="147"/>
      <c r="F413" s="147"/>
      <c r="G413" s="147"/>
      <c r="H413" s="147"/>
      <c r="I413" s="147"/>
      <c r="J413" s="147"/>
      <c r="K413" s="147"/>
      <c r="L413" s="147"/>
      <c r="M413" s="147"/>
      <c r="N413" s="147"/>
      <c r="O413" s="147"/>
      <c r="P413" s="147"/>
      <c r="Q413" s="147"/>
      <c r="R413" s="147"/>
      <c r="S413" s="147"/>
      <c r="T413" s="147"/>
      <c r="U413" s="147"/>
      <c r="V413" s="147"/>
      <c r="W413" s="147"/>
      <c r="X413" s="147"/>
      <c r="Y413" s="147"/>
      <c r="Z413" s="147"/>
      <c r="AA413" s="147"/>
      <c r="AB413" s="147"/>
      <c r="AC413" s="147"/>
      <c r="AD413" s="147"/>
      <c r="AE413" s="147"/>
      <c r="AF413" s="147"/>
      <c r="AG413" s="147"/>
      <c r="AH413" s="147"/>
    </row>
    <row r="414" spans="1:34" ht="15.75" customHeight="1" x14ac:dyDescent="0.35">
      <c r="A414" s="147"/>
      <c r="B414" s="147"/>
      <c r="C414" s="147"/>
      <c r="D414" s="147"/>
      <c r="E414" s="147"/>
      <c r="F414" s="147"/>
      <c r="G414" s="147"/>
      <c r="H414" s="147"/>
      <c r="I414" s="147"/>
      <c r="J414" s="147"/>
      <c r="K414" s="147"/>
      <c r="L414" s="147"/>
      <c r="M414" s="147"/>
      <c r="N414" s="147"/>
      <c r="O414" s="147"/>
      <c r="P414" s="147"/>
      <c r="Q414" s="147"/>
      <c r="R414" s="147"/>
      <c r="S414" s="147"/>
      <c r="T414" s="147"/>
      <c r="U414" s="147"/>
      <c r="V414" s="147"/>
      <c r="W414" s="147"/>
      <c r="X414" s="147"/>
      <c r="Y414" s="147"/>
      <c r="Z414" s="147"/>
      <c r="AA414" s="147"/>
      <c r="AB414" s="147"/>
      <c r="AC414" s="147"/>
      <c r="AD414" s="147"/>
      <c r="AE414" s="147"/>
      <c r="AF414" s="147"/>
      <c r="AG414" s="147"/>
      <c r="AH414" s="147"/>
    </row>
    <row r="415" spans="1:34" ht="15.75" customHeight="1" x14ac:dyDescent="0.35">
      <c r="A415" s="147"/>
      <c r="B415" s="147"/>
      <c r="C415" s="147"/>
      <c r="D415" s="147"/>
      <c r="E415" s="147"/>
      <c r="F415" s="147"/>
      <c r="G415" s="147"/>
      <c r="H415" s="147"/>
      <c r="I415" s="147"/>
      <c r="J415" s="147"/>
      <c r="K415" s="147"/>
      <c r="L415" s="147"/>
      <c r="M415" s="147"/>
      <c r="N415" s="147"/>
      <c r="O415" s="147"/>
      <c r="P415" s="147"/>
      <c r="Q415" s="147"/>
      <c r="R415" s="147"/>
      <c r="S415" s="147"/>
      <c r="T415" s="147"/>
      <c r="U415" s="147"/>
      <c r="V415" s="147"/>
      <c r="W415" s="147"/>
      <c r="X415" s="147"/>
      <c r="Y415" s="147"/>
      <c r="Z415" s="147"/>
      <c r="AA415" s="147"/>
      <c r="AB415" s="147"/>
      <c r="AC415" s="147"/>
      <c r="AD415" s="147"/>
      <c r="AE415" s="147"/>
      <c r="AF415" s="147"/>
      <c r="AG415" s="147"/>
      <c r="AH415" s="147"/>
    </row>
    <row r="416" spans="1:34" ht="15.75" customHeight="1" x14ac:dyDescent="0.35">
      <c r="A416" s="147"/>
      <c r="B416" s="147"/>
      <c r="C416" s="147"/>
      <c r="D416" s="147"/>
      <c r="E416" s="147"/>
      <c r="F416" s="147"/>
      <c r="G416" s="147"/>
      <c r="H416" s="147"/>
      <c r="I416" s="147"/>
      <c r="J416" s="147"/>
      <c r="K416" s="147"/>
      <c r="L416" s="147"/>
      <c r="M416" s="147"/>
      <c r="N416" s="147"/>
      <c r="O416" s="147"/>
      <c r="P416" s="147"/>
      <c r="Q416" s="147"/>
      <c r="R416" s="147"/>
      <c r="S416" s="147"/>
      <c r="T416" s="147"/>
      <c r="U416" s="147"/>
      <c r="V416" s="147"/>
      <c r="W416" s="147"/>
      <c r="X416" s="147"/>
      <c r="Y416" s="147"/>
      <c r="Z416" s="147"/>
      <c r="AA416" s="147"/>
      <c r="AB416" s="147"/>
      <c r="AC416" s="147"/>
      <c r="AD416" s="147"/>
      <c r="AE416" s="147"/>
      <c r="AF416" s="147"/>
      <c r="AG416" s="147"/>
      <c r="AH416" s="147"/>
    </row>
    <row r="417" spans="1:34" ht="15.75" customHeight="1" x14ac:dyDescent="0.35">
      <c r="A417" s="147"/>
      <c r="B417" s="147"/>
      <c r="C417" s="147"/>
      <c r="D417" s="147"/>
      <c r="E417" s="147"/>
      <c r="F417" s="147"/>
      <c r="G417" s="147"/>
      <c r="H417" s="147"/>
      <c r="I417" s="147"/>
      <c r="J417" s="147"/>
      <c r="K417" s="147"/>
      <c r="L417" s="147"/>
      <c r="M417" s="147"/>
      <c r="N417" s="147"/>
      <c r="O417" s="147"/>
      <c r="P417" s="147"/>
      <c r="Q417" s="147"/>
      <c r="R417" s="147"/>
      <c r="S417" s="147"/>
      <c r="T417" s="147"/>
      <c r="U417" s="147"/>
      <c r="V417" s="147"/>
      <c r="W417" s="147"/>
      <c r="X417" s="147"/>
      <c r="Y417" s="147"/>
      <c r="Z417" s="147"/>
      <c r="AA417" s="147"/>
      <c r="AB417" s="147"/>
      <c r="AC417" s="147"/>
      <c r="AD417" s="147"/>
      <c r="AE417" s="147"/>
      <c r="AF417" s="147"/>
      <c r="AG417" s="147"/>
      <c r="AH417" s="147"/>
    </row>
    <row r="418" spans="1:34" ht="15.75" customHeight="1" x14ac:dyDescent="0.35">
      <c r="A418" s="147"/>
      <c r="B418" s="147"/>
      <c r="C418" s="147"/>
      <c r="D418" s="147"/>
      <c r="E418" s="147"/>
      <c r="F418" s="147"/>
      <c r="G418" s="147"/>
      <c r="H418" s="147"/>
      <c r="I418" s="147"/>
      <c r="J418" s="147"/>
      <c r="K418" s="147"/>
      <c r="L418" s="147"/>
      <c r="M418" s="147"/>
      <c r="N418" s="147"/>
      <c r="O418" s="147"/>
      <c r="P418" s="147"/>
      <c r="Q418" s="147"/>
      <c r="R418" s="147"/>
      <c r="S418" s="147"/>
      <c r="T418" s="147"/>
      <c r="U418" s="147"/>
      <c r="V418" s="147"/>
      <c r="W418" s="147"/>
      <c r="X418" s="147"/>
      <c r="Y418" s="147"/>
      <c r="Z418" s="147"/>
      <c r="AA418" s="147"/>
      <c r="AB418" s="147"/>
      <c r="AC418" s="147"/>
      <c r="AD418" s="147"/>
      <c r="AE418" s="147"/>
      <c r="AF418" s="147"/>
      <c r="AG418" s="147"/>
      <c r="AH418" s="147"/>
    </row>
    <row r="419" spans="1:34" ht="15.75" customHeight="1" x14ac:dyDescent="0.35">
      <c r="A419" s="147"/>
      <c r="B419" s="147"/>
      <c r="C419" s="147"/>
      <c r="D419" s="147"/>
      <c r="E419" s="147"/>
      <c r="F419" s="147"/>
      <c r="G419" s="147"/>
      <c r="H419" s="147"/>
      <c r="I419" s="147"/>
      <c r="J419" s="147"/>
      <c r="K419" s="147"/>
      <c r="L419" s="147"/>
      <c r="M419" s="147"/>
      <c r="N419" s="147"/>
      <c r="O419" s="147"/>
      <c r="P419" s="147"/>
      <c r="Q419" s="147"/>
      <c r="R419" s="147"/>
      <c r="S419" s="147"/>
      <c r="T419" s="147"/>
      <c r="U419" s="147"/>
      <c r="V419" s="147"/>
      <c r="W419" s="147"/>
      <c r="X419" s="147"/>
      <c r="Y419" s="147"/>
      <c r="Z419" s="147"/>
      <c r="AA419" s="147"/>
      <c r="AB419" s="147"/>
      <c r="AC419" s="147"/>
      <c r="AD419" s="147"/>
      <c r="AE419" s="147"/>
      <c r="AF419" s="147"/>
      <c r="AG419" s="147"/>
      <c r="AH419" s="147"/>
    </row>
    <row r="420" spans="1:34" ht="15.75" customHeight="1" x14ac:dyDescent="0.35">
      <c r="A420" s="147"/>
      <c r="B420" s="147"/>
      <c r="C420" s="147"/>
      <c r="D420" s="147"/>
      <c r="E420" s="147"/>
      <c r="F420" s="147"/>
      <c r="G420" s="147"/>
      <c r="H420" s="147"/>
      <c r="I420" s="147"/>
      <c r="J420" s="147"/>
      <c r="K420" s="147"/>
      <c r="L420" s="147"/>
      <c r="M420" s="147"/>
      <c r="N420" s="147"/>
      <c r="O420" s="147"/>
      <c r="P420" s="147"/>
      <c r="Q420" s="147"/>
      <c r="R420" s="147"/>
      <c r="S420" s="147"/>
      <c r="T420" s="147"/>
      <c r="U420" s="147"/>
      <c r="V420" s="147"/>
      <c r="W420" s="147"/>
      <c r="X420" s="147"/>
      <c r="Y420" s="147"/>
      <c r="Z420" s="147"/>
      <c r="AA420" s="147"/>
      <c r="AB420" s="147"/>
      <c r="AC420" s="147"/>
      <c r="AD420" s="147"/>
      <c r="AE420" s="147"/>
      <c r="AF420" s="147"/>
      <c r="AG420" s="147"/>
      <c r="AH420" s="147"/>
    </row>
    <row r="421" spans="1:34" ht="15.75" customHeight="1" x14ac:dyDescent="0.35">
      <c r="A421" s="147"/>
      <c r="B421" s="147"/>
      <c r="C421" s="147"/>
      <c r="D421" s="147"/>
      <c r="E421" s="147"/>
      <c r="F421" s="147"/>
      <c r="G421" s="147"/>
      <c r="H421" s="147"/>
      <c r="I421" s="147"/>
      <c r="J421" s="147"/>
      <c r="K421" s="147"/>
      <c r="L421" s="147"/>
      <c r="M421" s="147"/>
      <c r="N421" s="147"/>
      <c r="O421" s="147"/>
      <c r="P421" s="147"/>
      <c r="Q421" s="147"/>
      <c r="R421" s="147"/>
      <c r="S421" s="147"/>
      <c r="T421" s="147"/>
      <c r="U421" s="147"/>
      <c r="V421" s="147"/>
      <c r="W421" s="147"/>
      <c r="X421" s="147"/>
      <c r="Y421" s="147"/>
      <c r="Z421" s="147"/>
      <c r="AA421" s="147"/>
      <c r="AB421" s="147"/>
      <c r="AC421" s="147"/>
      <c r="AD421" s="147"/>
      <c r="AE421" s="147"/>
      <c r="AF421" s="147"/>
      <c r="AG421" s="147"/>
      <c r="AH421" s="147"/>
    </row>
    <row r="422" spans="1:34" ht="15.75" customHeight="1" x14ac:dyDescent="0.35">
      <c r="A422" s="147"/>
      <c r="B422" s="147"/>
      <c r="C422" s="147"/>
      <c r="D422" s="147"/>
      <c r="E422" s="147"/>
      <c r="F422" s="147"/>
      <c r="G422" s="147"/>
      <c r="H422" s="147"/>
      <c r="I422" s="147"/>
      <c r="J422" s="147"/>
      <c r="K422" s="147"/>
      <c r="L422" s="147"/>
      <c r="M422" s="147"/>
      <c r="N422" s="147"/>
      <c r="O422" s="147"/>
      <c r="P422" s="147"/>
      <c r="Q422" s="147"/>
      <c r="R422" s="147"/>
      <c r="S422" s="147"/>
      <c r="T422" s="147"/>
      <c r="U422" s="147"/>
      <c r="V422" s="147"/>
      <c r="W422" s="147"/>
      <c r="X422" s="147"/>
      <c r="Y422" s="147"/>
      <c r="Z422" s="147"/>
      <c r="AA422" s="147"/>
      <c r="AB422" s="147"/>
      <c r="AC422" s="147"/>
      <c r="AD422" s="147"/>
      <c r="AE422" s="147"/>
      <c r="AF422" s="147"/>
      <c r="AG422" s="147"/>
      <c r="AH422" s="147"/>
    </row>
    <row r="423" spans="1:34" ht="15.75" customHeight="1" x14ac:dyDescent="0.35">
      <c r="A423" s="147"/>
      <c r="B423" s="147"/>
      <c r="C423" s="147"/>
      <c r="D423" s="147"/>
      <c r="E423" s="147"/>
      <c r="F423" s="147"/>
      <c r="G423" s="147"/>
      <c r="H423" s="147"/>
      <c r="I423" s="147"/>
      <c r="J423" s="147"/>
      <c r="K423" s="147"/>
      <c r="L423" s="147"/>
      <c r="M423" s="147"/>
      <c r="N423" s="147"/>
      <c r="O423" s="147"/>
      <c r="P423" s="147"/>
      <c r="Q423" s="147"/>
      <c r="R423" s="147"/>
      <c r="S423" s="147"/>
      <c r="T423" s="147"/>
      <c r="U423" s="147"/>
      <c r="V423" s="147"/>
      <c r="W423" s="147"/>
      <c r="X423" s="147"/>
      <c r="Y423" s="147"/>
      <c r="Z423" s="147"/>
      <c r="AA423" s="147"/>
      <c r="AB423" s="147"/>
      <c r="AC423" s="147"/>
      <c r="AD423" s="147"/>
      <c r="AE423" s="147"/>
      <c r="AF423" s="147"/>
      <c r="AG423" s="147"/>
      <c r="AH423" s="147"/>
    </row>
    <row r="424" spans="1:34" ht="15.75" customHeight="1" x14ac:dyDescent="0.35">
      <c r="A424" s="147"/>
      <c r="B424" s="147"/>
      <c r="C424" s="147"/>
      <c r="D424" s="147"/>
      <c r="E424" s="147"/>
      <c r="F424" s="147"/>
      <c r="G424" s="147"/>
      <c r="H424" s="147"/>
      <c r="I424" s="147"/>
      <c r="J424" s="147"/>
      <c r="K424" s="147"/>
      <c r="L424" s="147"/>
      <c r="M424" s="147"/>
      <c r="N424" s="147"/>
      <c r="O424" s="147"/>
      <c r="P424" s="147"/>
      <c r="Q424" s="147"/>
      <c r="R424" s="147"/>
      <c r="S424" s="147"/>
      <c r="T424" s="147"/>
      <c r="U424" s="147"/>
      <c r="V424" s="147"/>
      <c r="W424" s="147"/>
      <c r="X424" s="147"/>
      <c r="Y424" s="147"/>
      <c r="Z424" s="147"/>
      <c r="AA424" s="147"/>
      <c r="AB424" s="147"/>
      <c r="AC424" s="147"/>
      <c r="AD424" s="147"/>
      <c r="AE424" s="147"/>
      <c r="AF424" s="147"/>
      <c r="AG424" s="147"/>
      <c r="AH424" s="147"/>
    </row>
    <row r="425" spans="1:34" ht="15.75" customHeight="1" x14ac:dyDescent="0.35">
      <c r="A425" s="147"/>
      <c r="B425" s="147"/>
      <c r="C425" s="147"/>
      <c r="D425" s="147"/>
      <c r="E425" s="147"/>
      <c r="F425" s="147"/>
      <c r="G425" s="147"/>
      <c r="H425" s="147"/>
      <c r="I425" s="147"/>
      <c r="J425" s="147"/>
      <c r="K425" s="147"/>
      <c r="L425" s="147"/>
      <c r="M425" s="147"/>
      <c r="N425" s="147"/>
      <c r="O425" s="147"/>
      <c r="P425" s="147"/>
      <c r="Q425" s="147"/>
      <c r="R425" s="147"/>
      <c r="S425" s="147"/>
      <c r="T425" s="147"/>
      <c r="U425" s="147"/>
      <c r="V425" s="147"/>
      <c r="W425" s="147"/>
      <c r="X425" s="147"/>
      <c r="Y425" s="147"/>
      <c r="Z425" s="147"/>
      <c r="AA425" s="147"/>
      <c r="AB425" s="147"/>
      <c r="AC425" s="147"/>
      <c r="AD425" s="147"/>
      <c r="AE425" s="147"/>
      <c r="AF425" s="147"/>
      <c r="AG425" s="147"/>
      <c r="AH425" s="147"/>
    </row>
    <row r="426" spans="1:34" ht="15.75" customHeight="1" x14ac:dyDescent="0.35">
      <c r="A426" s="147"/>
      <c r="B426" s="147"/>
      <c r="C426" s="147"/>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c r="AA426" s="147"/>
      <c r="AB426" s="147"/>
      <c r="AC426" s="147"/>
      <c r="AD426" s="147"/>
      <c r="AE426" s="147"/>
      <c r="AF426" s="147"/>
      <c r="AG426" s="147"/>
      <c r="AH426" s="147"/>
    </row>
    <row r="427" spans="1:34" ht="15.75" customHeight="1" x14ac:dyDescent="0.35">
      <c r="A427" s="147"/>
      <c r="B427" s="147"/>
      <c r="C427" s="147"/>
      <c r="D427" s="147"/>
      <c r="E427" s="147"/>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row>
    <row r="428" spans="1:34" ht="15.75" customHeight="1" x14ac:dyDescent="0.35">
      <c r="A428" s="147"/>
      <c r="B428" s="147"/>
      <c r="C428" s="147"/>
      <c r="D428" s="147"/>
      <c r="E428" s="147"/>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row>
    <row r="429" spans="1:34" ht="15.75" customHeight="1" x14ac:dyDescent="0.35">
      <c r="A429" s="147"/>
      <c r="B429" s="147"/>
      <c r="C429" s="147"/>
      <c r="D429" s="147"/>
      <c r="E429" s="147"/>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row>
    <row r="430" spans="1:34" ht="15.75" customHeight="1" x14ac:dyDescent="0.35">
      <c r="A430" s="147"/>
      <c r="B430" s="147"/>
      <c r="C430" s="147"/>
      <c r="D430" s="147"/>
      <c r="E430" s="147"/>
      <c r="F430" s="147"/>
      <c r="G430" s="147"/>
      <c r="H430" s="147"/>
      <c r="I430" s="147"/>
      <c r="J430" s="147"/>
      <c r="K430" s="147"/>
      <c r="L430" s="147"/>
      <c r="M430" s="147"/>
      <c r="N430" s="147"/>
      <c r="O430" s="147"/>
      <c r="P430" s="147"/>
      <c r="Q430" s="147"/>
      <c r="R430" s="147"/>
      <c r="S430" s="147"/>
      <c r="T430" s="147"/>
      <c r="U430" s="147"/>
      <c r="V430" s="147"/>
      <c r="W430" s="147"/>
      <c r="X430" s="147"/>
      <c r="Y430" s="147"/>
      <c r="Z430" s="147"/>
      <c r="AA430" s="147"/>
      <c r="AB430" s="147"/>
      <c r="AC430" s="147"/>
      <c r="AD430" s="147"/>
      <c r="AE430" s="147"/>
      <c r="AF430" s="147"/>
      <c r="AG430" s="147"/>
      <c r="AH430" s="147"/>
    </row>
    <row r="431" spans="1:34" ht="15.75" customHeight="1" x14ac:dyDescent="0.35">
      <c r="A431" s="147"/>
      <c r="B431" s="147"/>
      <c r="C431" s="147"/>
      <c r="D431" s="147"/>
      <c r="E431" s="147"/>
      <c r="F431" s="147"/>
      <c r="G431" s="147"/>
      <c r="H431" s="147"/>
      <c r="I431" s="147"/>
      <c r="J431" s="147"/>
      <c r="K431" s="147"/>
      <c r="L431" s="147"/>
      <c r="M431" s="147"/>
      <c r="N431" s="147"/>
      <c r="O431" s="147"/>
      <c r="P431" s="147"/>
      <c r="Q431" s="147"/>
      <c r="R431" s="147"/>
      <c r="S431" s="147"/>
      <c r="T431" s="147"/>
      <c r="U431" s="147"/>
      <c r="V431" s="147"/>
      <c r="W431" s="147"/>
      <c r="X431" s="147"/>
      <c r="Y431" s="147"/>
      <c r="Z431" s="147"/>
      <c r="AA431" s="147"/>
      <c r="AB431" s="147"/>
      <c r="AC431" s="147"/>
      <c r="AD431" s="147"/>
      <c r="AE431" s="147"/>
      <c r="AF431" s="147"/>
      <c r="AG431" s="147"/>
      <c r="AH431" s="147"/>
    </row>
    <row r="432" spans="1:34" ht="15.75" customHeight="1" x14ac:dyDescent="0.35">
      <c r="A432" s="147"/>
      <c r="B432" s="147"/>
      <c r="C432" s="147"/>
      <c r="D432" s="147"/>
      <c r="E432" s="147"/>
      <c r="F432" s="147"/>
      <c r="G432" s="147"/>
      <c r="H432" s="147"/>
      <c r="I432" s="147"/>
      <c r="J432" s="147"/>
      <c r="K432" s="147"/>
      <c r="L432" s="147"/>
      <c r="M432" s="147"/>
      <c r="N432" s="147"/>
      <c r="O432" s="147"/>
      <c r="P432" s="147"/>
      <c r="Q432" s="147"/>
      <c r="R432" s="147"/>
      <c r="S432" s="147"/>
      <c r="T432" s="147"/>
      <c r="U432" s="147"/>
      <c r="V432" s="147"/>
      <c r="W432" s="147"/>
      <c r="X432" s="147"/>
      <c r="Y432" s="147"/>
      <c r="Z432" s="147"/>
      <c r="AA432" s="147"/>
      <c r="AB432" s="147"/>
      <c r="AC432" s="147"/>
      <c r="AD432" s="147"/>
      <c r="AE432" s="147"/>
      <c r="AF432" s="147"/>
      <c r="AG432" s="147"/>
      <c r="AH432" s="147"/>
    </row>
    <row r="433" spans="1:34" ht="15.75" customHeight="1" x14ac:dyDescent="0.35">
      <c r="A433" s="147"/>
      <c r="B433" s="147"/>
      <c r="C433" s="147"/>
      <c r="D433" s="147"/>
      <c r="E433" s="147"/>
      <c r="F433" s="147"/>
      <c r="G433" s="147"/>
      <c r="H433" s="147"/>
      <c r="I433" s="147"/>
      <c r="J433" s="147"/>
      <c r="K433" s="147"/>
      <c r="L433" s="147"/>
      <c r="M433" s="147"/>
      <c r="N433" s="147"/>
      <c r="O433" s="147"/>
      <c r="P433" s="147"/>
      <c r="Q433" s="147"/>
      <c r="R433" s="147"/>
      <c r="S433" s="147"/>
      <c r="T433" s="147"/>
      <c r="U433" s="147"/>
      <c r="V433" s="147"/>
      <c r="W433" s="147"/>
      <c r="X433" s="147"/>
      <c r="Y433" s="147"/>
      <c r="Z433" s="147"/>
      <c r="AA433" s="147"/>
      <c r="AB433" s="147"/>
      <c r="AC433" s="147"/>
      <c r="AD433" s="147"/>
      <c r="AE433" s="147"/>
      <c r="AF433" s="147"/>
      <c r="AG433" s="147"/>
      <c r="AH433" s="147"/>
    </row>
    <row r="434" spans="1:34" ht="15.75" customHeight="1" x14ac:dyDescent="0.35">
      <c r="A434" s="147"/>
      <c r="B434" s="147"/>
      <c r="C434" s="147"/>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7"/>
      <c r="Z434" s="147"/>
      <c r="AA434" s="147"/>
      <c r="AB434" s="147"/>
      <c r="AC434" s="147"/>
      <c r="AD434" s="147"/>
      <c r="AE434" s="147"/>
      <c r="AF434" s="147"/>
      <c r="AG434" s="147"/>
      <c r="AH434" s="147"/>
    </row>
    <row r="435" spans="1:34" ht="15.75" customHeight="1" x14ac:dyDescent="0.35">
      <c r="A435" s="147"/>
      <c r="B435" s="147"/>
      <c r="C435" s="147"/>
      <c r="D435" s="147"/>
      <c r="E435" s="147"/>
      <c r="F435" s="147"/>
      <c r="G435" s="147"/>
      <c r="H435" s="147"/>
      <c r="I435" s="147"/>
      <c r="J435" s="147"/>
      <c r="K435" s="147"/>
      <c r="L435" s="147"/>
      <c r="M435" s="147"/>
      <c r="N435" s="147"/>
      <c r="O435" s="147"/>
      <c r="P435" s="147"/>
      <c r="Q435" s="147"/>
      <c r="R435" s="147"/>
      <c r="S435" s="147"/>
      <c r="T435" s="147"/>
      <c r="U435" s="147"/>
      <c r="V435" s="147"/>
      <c r="W435" s="147"/>
      <c r="X435" s="147"/>
      <c r="Y435" s="147"/>
      <c r="Z435" s="147"/>
      <c r="AA435" s="147"/>
      <c r="AB435" s="147"/>
      <c r="AC435" s="147"/>
      <c r="AD435" s="147"/>
      <c r="AE435" s="147"/>
      <c r="AF435" s="147"/>
      <c r="AG435" s="147"/>
      <c r="AH435" s="147"/>
    </row>
    <row r="436" spans="1:34" ht="15.75" customHeight="1" x14ac:dyDescent="0.35">
      <c r="A436" s="147"/>
      <c r="B436" s="147"/>
      <c r="C436" s="147"/>
      <c r="D436" s="147"/>
      <c r="E436" s="147"/>
      <c r="F436" s="147"/>
      <c r="G436" s="147"/>
      <c r="H436" s="147"/>
      <c r="I436" s="147"/>
      <c r="J436" s="147"/>
      <c r="K436" s="147"/>
      <c r="L436" s="147"/>
      <c r="M436" s="147"/>
      <c r="N436" s="147"/>
      <c r="O436" s="147"/>
      <c r="P436" s="147"/>
      <c r="Q436" s="147"/>
      <c r="R436" s="147"/>
      <c r="S436" s="147"/>
      <c r="T436" s="147"/>
      <c r="U436" s="147"/>
      <c r="V436" s="147"/>
      <c r="W436" s="147"/>
      <c r="X436" s="147"/>
      <c r="Y436" s="147"/>
      <c r="Z436" s="147"/>
      <c r="AA436" s="147"/>
      <c r="AB436" s="147"/>
      <c r="AC436" s="147"/>
      <c r="AD436" s="147"/>
      <c r="AE436" s="147"/>
      <c r="AF436" s="147"/>
      <c r="AG436" s="147"/>
      <c r="AH436" s="147"/>
    </row>
    <row r="437" spans="1:34" ht="15.75" customHeight="1" x14ac:dyDescent="0.35">
      <c r="A437" s="147"/>
      <c r="B437" s="147"/>
      <c r="C437" s="147"/>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7"/>
      <c r="AA437" s="147"/>
      <c r="AB437" s="147"/>
      <c r="AC437" s="147"/>
      <c r="AD437" s="147"/>
      <c r="AE437" s="147"/>
      <c r="AF437" s="147"/>
      <c r="AG437" s="147"/>
      <c r="AH437" s="147"/>
    </row>
    <row r="438" spans="1:34" ht="15.75" customHeight="1" x14ac:dyDescent="0.35">
      <c r="A438" s="147"/>
      <c r="B438" s="147"/>
      <c r="C438" s="147"/>
      <c r="D438" s="147"/>
      <c r="E438" s="147"/>
      <c r="F438" s="147"/>
      <c r="G438" s="147"/>
      <c r="H438" s="147"/>
      <c r="I438" s="147"/>
      <c r="J438" s="147"/>
      <c r="K438" s="147"/>
      <c r="L438" s="147"/>
      <c r="M438" s="147"/>
      <c r="N438" s="147"/>
      <c r="O438" s="147"/>
      <c r="P438" s="147"/>
      <c r="Q438" s="147"/>
      <c r="R438" s="147"/>
      <c r="S438" s="147"/>
      <c r="T438" s="147"/>
      <c r="U438" s="147"/>
      <c r="V438" s="147"/>
      <c r="W438" s="147"/>
      <c r="X438" s="147"/>
      <c r="Y438" s="147"/>
      <c r="Z438" s="147"/>
      <c r="AA438" s="147"/>
      <c r="AB438" s="147"/>
      <c r="AC438" s="147"/>
      <c r="AD438" s="147"/>
      <c r="AE438" s="147"/>
      <c r="AF438" s="147"/>
      <c r="AG438" s="147"/>
      <c r="AH438" s="147"/>
    </row>
    <row r="439" spans="1:34" ht="15.75" customHeight="1" x14ac:dyDescent="0.35">
      <c r="A439" s="147"/>
      <c r="B439" s="147"/>
      <c r="C439" s="147"/>
      <c r="D439" s="147"/>
      <c r="E439" s="147"/>
      <c r="F439" s="147"/>
      <c r="G439" s="147"/>
      <c r="H439" s="147"/>
      <c r="I439" s="147"/>
      <c r="J439" s="147"/>
      <c r="K439" s="147"/>
      <c r="L439" s="147"/>
      <c r="M439" s="147"/>
      <c r="N439" s="147"/>
      <c r="O439" s="147"/>
      <c r="P439" s="147"/>
      <c r="Q439" s="147"/>
      <c r="R439" s="147"/>
      <c r="S439" s="147"/>
      <c r="T439" s="147"/>
      <c r="U439" s="147"/>
      <c r="V439" s="147"/>
      <c r="W439" s="147"/>
      <c r="X439" s="147"/>
      <c r="Y439" s="147"/>
      <c r="Z439" s="147"/>
      <c r="AA439" s="147"/>
      <c r="AB439" s="147"/>
      <c r="AC439" s="147"/>
      <c r="AD439" s="147"/>
      <c r="AE439" s="147"/>
      <c r="AF439" s="147"/>
      <c r="AG439" s="147"/>
      <c r="AH439" s="147"/>
    </row>
    <row r="440" spans="1:34" ht="15.75" customHeight="1" x14ac:dyDescent="0.35">
      <c r="A440" s="147"/>
      <c r="B440" s="147"/>
      <c r="C440" s="147"/>
      <c r="D440" s="147"/>
      <c r="E440" s="147"/>
      <c r="F440" s="147"/>
      <c r="G440" s="147"/>
      <c r="H440" s="147"/>
      <c r="I440" s="147"/>
      <c r="J440" s="147"/>
      <c r="K440" s="147"/>
      <c r="L440" s="147"/>
      <c r="M440" s="147"/>
      <c r="N440" s="147"/>
      <c r="O440" s="147"/>
      <c r="P440" s="147"/>
      <c r="Q440" s="147"/>
      <c r="R440" s="147"/>
      <c r="S440" s="147"/>
      <c r="T440" s="147"/>
      <c r="U440" s="147"/>
      <c r="V440" s="147"/>
      <c r="W440" s="147"/>
      <c r="X440" s="147"/>
      <c r="Y440" s="147"/>
      <c r="Z440" s="147"/>
      <c r="AA440" s="147"/>
      <c r="AB440" s="147"/>
      <c r="AC440" s="147"/>
      <c r="AD440" s="147"/>
      <c r="AE440" s="147"/>
      <c r="AF440" s="147"/>
      <c r="AG440" s="147"/>
      <c r="AH440" s="147"/>
    </row>
    <row r="441" spans="1:34" ht="15.75" customHeight="1" x14ac:dyDescent="0.35">
      <c r="A441" s="147"/>
      <c r="B441" s="147"/>
      <c r="C441" s="147"/>
      <c r="D441" s="147"/>
      <c r="E441" s="147"/>
      <c r="F441" s="147"/>
      <c r="G441" s="147"/>
      <c r="H441" s="147"/>
      <c r="I441" s="147"/>
      <c r="J441" s="147"/>
      <c r="K441" s="147"/>
      <c r="L441" s="147"/>
      <c r="M441" s="147"/>
      <c r="N441" s="147"/>
      <c r="O441" s="147"/>
      <c r="P441" s="147"/>
      <c r="Q441" s="147"/>
      <c r="R441" s="147"/>
      <c r="S441" s="147"/>
      <c r="T441" s="147"/>
      <c r="U441" s="147"/>
      <c r="V441" s="147"/>
      <c r="W441" s="147"/>
      <c r="X441" s="147"/>
      <c r="Y441" s="147"/>
      <c r="Z441" s="147"/>
      <c r="AA441" s="147"/>
      <c r="AB441" s="147"/>
      <c r="AC441" s="147"/>
      <c r="AD441" s="147"/>
      <c r="AE441" s="147"/>
      <c r="AF441" s="147"/>
      <c r="AG441" s="147"/>
      <c r="AH441" s="147"/>
    </row>
    <row r="442" spans="1:34" ht="15.75" customHeight="1" x14ac:dyDescent="0.35">
      <c r="A442" s="147"/>
      <c r="B442" s="147"/>
      <c r="C442" s="147"/>
      <c r="D442" s="147"/>
      <c r="E442" s="147"/>
      <c r="F442" s="147"/>
      <c r="G442" s="147"/>
      <c r="H442" s="147"/>
      <c r="I442" s="147"/>
      <c r="J442" s="147"/>
      <c r="K442" s="147"/>
      <c r="L442" s="147"/>
      <c r="M442" s="147"/>
      <c r="N442" s="147"/>
      <c r="O442" s="147"/>
      <c r="P442" s="147"/>
      <c r="Q442" s="147"/>
      <c r="R442" s="147"/>
      <c r="S442" s="147"/>
      <c r="T442" s="147"/>
      <c r="U442" s="147"/>
      <c r="V442" s="147"/>
      <c r="W442" s="147"/>
      <c r="X442" s="147"/>
      <c r="Y442" s="147"/>
      <c r="Z442" s="147"/>
      <c r="AA442" s="147"/>
      <c r="AB442" s="147"/>
      <c r="AC442" s="147"/>
      <c r="AD442" s="147"/>
      <c r="AE442" s="147"/>
      <c r="AF442" s="147"/>
      <c r="AG442" s="147"/>
      <c r="AH442" s="147"/>
    </row>
    <row r="443" spans="1:34" ht="15.75" customHeight="1" x14ac:dyDescent="0.35">
      <c r="A443" s="147"/>
      <c r="B443" s="147"/>
      <c r="C443" s="147"/>
      <c r="D443" s="147"/>
      <c r="E443" s="147"/>
      <c r="F443" s="147"/>
      <c r="G443" s="147"/>
      <c r="H443" s="147"/>
      <c r="I443" s="147"/>
      <c r="J443" s="147"/>
      <c r="K443" s="147"/>
      <c r="L443" s="147"/>
      <c r="M443" s="147"/>
      <c r="N443" s="147"/>
      <c r="O443" s="147"/>
      <c r="P443" s="147"/>
      <c r="Q443" s="147"/>
      <c r="R443" s="147"/>
      <c r="S443" s="147"/>
      <c r="T443" s="147"/>
      <c r="U443" s="147"/>
      <c r="V443" s="147"/>
      <c r="W443" s="147"/>
      <c r="X443" s="147"/>
      <c r="Y443" s="147"/>
      <c r="Z443" s="147"/>
      <c r="AA443" s="147"/>
      <c r="AB443" s="147"/>
      <c r="AC443" s="147"/>
      <c r="AD443" s="147"/>
      <c r="AE443" s="147"/>
      <c r="AF443" s="147"/>
      <c r="AG443" s="147"/>
      <c r="AH443" s="147"/>
    </row>
    <row r="444" spans="1:34" ht="15.75" customHeight="1" x14ac:dyDescent="0.35">
      <c r="A444" s="147"/>
      <c r="B444" s="147"/>
      <c r="C444" s="147"/>
      <c r="D444" s="147"/>
      <c r="E444" s="147"/>
      <c r="F444" s="147"/>
      <c r="G444" s="147"/>
      <c r="H444" s="147"/>
      <c r="I444" s="147"/>
      <c r="J444" s="147"/>
      <c r="K444" s="147"/>
      <c r="L444" s="147"/>
      <c r="M444" s="147"/>
      <c r="N444" s="147"/>
      <c r="O444" s="147"/>
      <c r="P444" s="147"/>
      <c r="Q444" s="147"/>
      <c r="R444" s="147"/>
      <c r="S444" s="147"/>
      <c r="T444" s="147"/>
      <c r="U444" s="147"/>
      <c r="V444" s="147"/>
      <c r="W444" s="147"/>
      <c r="X444" s="147"/>
      <c r="Y444" s="147"/>
      <c r="Z444" s="147"/>
      <c r="AA444" s="147"/>
      <c r="AB444" s="147"/>
      <c r="AC444" s="147"/>
      <c r="AD444" s="147"/>
      <c r="AE444" s="147"/>
      <c r="AF444" s="147"/>
      <c r="AG444" s="147"/>
      <c r="AH444" s="147"/>
    </row>
    <row r="445" spans="1:34" ht="15.75" customHeight="1" x14ac:dyDescent="0.35">
      <c r="A445" s="147"/>
      <c r="B445" s="147"/>
      <c r="C445" s="147"/>
      <c r="D445" s="147"/>
      <c r="E445" s="147"/>
      <c r="F445" s="147"/>
      <c r="G445" s="147"/>
      <c r="H445" s="147"/>
      <c r="I445" s="147"/>
      <c r="J445" s="147"/>
      <c r="K445" s="147"/>
      <c r="L445" s="147"/>
      <c r="M445" s="147"/>
      <c r="N445" s="147"/>
      <c r="O445" s="147"/>
      <c r="P445" s="147"/>
      <c r="Q445" s="147"/>
      <c r="R445" s="147"/>
      <c r="S445" s="147"/>
      <c r="T445" s="147"/>
      <c r="U445" s="147"/>
      <c r="V445" s="147"/>
      <c r="W445" s="147"/>
      <c r="X445" s="147"/>
      <c r="Y445" s="147"/>
      <c r="Z445" s="147"/>
      <c r="AA445" s="147"/>
      <c r="AB445" s="147"/>
      <c r="AC445" s="147"/>
      <c r="AD445" s="147"/>
      <c r="AE445" s="147"/>
      <c r="AF445" s="147"/>
      <c r="AG445" s="147"/>
      <c r="AH445" s="147"/>
    </row>
    <row r="446" spans="1:34" ht="15.75" customHeight="1" x14ac:dyDescent="0.35">
      <c r="A446" s="147"/>
      <c r="B446" s="147"/>
      <c r="C446" s="147"/>
      <c r="D446" s="147"/>
      <c r="E446" s="147"/>
      <c r="F446" s="147"/>
      <c r="G446" s="147"/>
      <c r="H446" s="147"/>
      <c r="I446" s="147"/>
      <c r="J446" s="147"/>
      <c r="K446" s="147"/>
      <c r="L446" s="147"/>
      <c r="M446" s="147"/>
      <c r="N446" s="147"/>
      <c r="O446" s="147"/>
      <c r="P446" s="147"/>
      <c r="Q446" s="147"/>
      <c r="R446" s="147"/>
      <c r="S446" s="147"/>
      <c r="T446" s="147"/>
      <c r="U446" s="147"/>
      <c r="V446" s="147"/>
      <c r="W446" s="147"/>
      <c r="X446" s="147"/>
      <c r="Y446" s="147"/>
      <c r="Z446" s="147"/>
      <c r="AA446" s="147"/>
      <c r="AB446" s="147"/>
      <c r="AC446" s="147"/>
      <c r="AD446" s="147"/>
      <c r="AE446" s="147"/>
      <c r="AF446" s="147"/>
      <c r="AG446" s="147"/>
      <c r="AH446" s="147"/>
    </row>
    <row r="447" spans="1:34" ht="15.75" customHeight="1" x14ac:dyDescent="0.35">
      <c r="A447" s="147"/>
      <c r="B447" s="147"/>
      <c r="C447" s="147"/>
      <c r="D447" s="147"/>
      <c r="E447" s="147"/>
      <c r="F447" s="147"/>
      <c r="G447" s="147"/>
      <c r="H447" s="147"/>
      <c r="I447" s="147"/>
      <c r="J447" s="147"/>
      <c r="K447" s="147"/>
      <c r="L447" s="147"/>
      <c r="M447" s="147"/>
      <c r="N447" s="147"/>
      <c r="O447" s="147"/>
      <c r="P447" s="147"/>
      <c r="Q447" s="147"/>
      <c r="R447" s="147"/>
      <c r="S447" s="147"/>
      <c r="T447" s="147"/>
      <c r="U447" s="147"/>
      <c r="V447" s="147"/>
      <c r="W447" s="147"/>
      <c r="X447" s="147"/>
      <c r="Y447" s="147"/>
      <c r="Z447" s="147"/>
      <c r="AA447" s="147"/>
      <c r="AB447" s="147"/>
      <c r="AC447" s="147"/>
      <c r="AD447" s="147"/>
      <c r="AE447" s="147"/>
      <c r="AF447" s="147"/>
      <c r="AG447" s="147"/>
      <c r="AH447" s="147"/>
    </row>
    <row r="448" spans="1:34" ht="15.75" customHeight="1" x14ac:dyDescent="0.35">
      <c r="A448" s="147"/>
      <c r="B448" s="147"/>
      <c r="C448" s="147"/>
      <c r="D448" s="147"/>
      <c r="E448" s="147"/>
      <c r="F448" s="147"/>
      <c r="G448" s="147"/>
      <c r="H448" s="147"/>
      <c r="I448" s="147"/>
      <c r="J448" s="147"/>
      <c r="K448" s="147"/>
      <c r="L448" s="147"/>
      <c r="M448" s="147"/>
      <c r="N448" s="147"/>
      <c r="O448" s="147"/>
      <c r="P448" s="147"/>
      <c r="Q448" s="147"/>
      <c r="R448" s="147"/>
      <c r="S448" s="147"/>
      <c r="T448" s="147"/>
      <c r="U448" s="147"/>
      <c r="V448" s="147"/>
      <c r="W448" s="147"/>
      <c r="X448" s="147"/>
      <c r="Y448" s="147"/>
      <c r="Z448" s="147"/>
      <c r="AA448" s="147"/>
      <c r="AB448" s="147"/>
      <c r="AC448" s="147"/>
      <c r="AD448" s="147"/>
      <c r="AE448" s="147"/>
      <c r="AF448" s="147"/>
      <c r="AG448" s="147"/>
      <c r="AH448" s="147"/>
    </row>
    <row r="449" spans="1:34" ht="15.75" customHeight="1" x14ac:dyDescent="0.35">
      <c r="A449" s="147"/>
      <c r="B449" s="147"/>
      <c r="C449" s="147"/>
      <c r="D449" s="147"/>
      <c r="E449" s="147"/>
      <c r="F449" s="147"/>
      <c r="G449" s="147"/>
      <c r="H449" s="147"/>
      <c r="I449" s="147"/>
      <c r="J449" s="147"/>
      <c r="K449" s="147"/>
      <c r="L449" s="147"/>
      <c r="M449" s="147"/>
      <c r="N449" s="147"/>
      <c r="O449" s="147"/>
      <c r="P449" s="147"/>
      <c r="Q449" s="147"/>
      <c r="R449" s="147"/>
      <c r="S449" s="147"/>
      <c r="T449" s="147"/>
      <c r="U449" s="147"/>
      <c r="V449" s="147"/>
      <c r="W449" s="147"/>
      <c r="X449" s="147"/>
      <c r="Y449" s="147"/>
      <c r="Z449" s="147"/>
      <c r="AA449" s="147"/>
      <c r="AB449" s="147"/>
      <c r="AC449" s="147"/>
      <c r="AD449" s="147"/>
      <c r="AE449" s="147"/>
      <c r="AF449" s="147"/>
      <c r="AG449" s="147"/>
      <c r="AH449" s="147"/>
    </row>
    <row r="450" spans="1:34" ht="15.75" customHeight="1" x14ac:dyDescent="0.35">
      <c r="A450" s="147"/>
      <c r="B450" s="147"/>
      <c r="C450" s="147"/>
      <c r="D450" s="147"/>
      <c r="E450" s="147"/>
      <c r="F450" s="147"/>
      <c r="G450" s="147"/>
      <c r="H450" s="147"/>
      <c r="I450" s="147"/>
      <c r="J450" s="147"/>
      <c r="K450" s="147"/>
      <c r="L450" s="147"/>
      <c r="M450" s="147"/>
      <c r="N450" s="147"/>
      <c r="O450" s="147"/>
      <c r="P450" s="147"/>
      <c r="Q450" s="147"/>
      <c r="R450" s="147"/>
      <c r="S450" s="147"/>
      <c r="T450" s="147"/>
      <c r="U450" s="147"/>
      <c r="V450" s="147"/>
      <c r="W450" s="147"/>
      <c r="X450" s="147"/>
      <c r="Y450" s="147"/>
      <c r="Z450" s="147"/>
      <c r="AA450" s="147"/>
      <c r="AB450" s="147"/>
      <c r="AC450" s="147"/>
      <c r="AD450" s="147"/>
      <c r="AE450" s="147"/>
      <c r="AF450" s="147"/>
      <c r="AG450" s="147"/>
      <c r="AH450" s="147"/>
    </row>
    <row r="451" spans="1:34" ht="15.75" customHeight="1" x14ac:dyDescent="0.35">
      <c r="A451" s="147"/>
      <c r="B451" s="147"/>
      <c r="C451" s="147"/>
      <c r="D451" s="147"/>
      <c r="E451" s="147"/>
      <c r="F451" s="147"/>
      <c r="G451" s="147"/>
      <c r="H451" s="147"/>
      <c r="I451" s="147"/>
      <c r="J451" s="147"/>
      <c r="K451" s="147"/>
      <c r="L451" s="147"/>
      <c r="M451" s="147"/>
      <c r="N451" s="147"/>
      <c r="O451" s="147"/>
      <c r="P451" s="147"/>
      <c r="Q451" s="147"/>
      <c r="R451" s="147"/>
      <c r="S451" s="147"/>
      <c r="T451" s="147"/>
      <c r="U451" s="147"/>
      <c r="V451" s="147"/>
      <c r="W451" s="147"/>
      <c r="X451" s="147"/>
      <c r="Y451" s="147"/>
      <c r="Z451" s="147"/>
      <c r="AA451" s="147"/>
      <c r="AB451" s="147"/>
      <c r="AC451" s="147"/>
      <c r="AD451" s="147"/>
      <c r="AE451" s="147"/>
      <c r="AF451" s="147"/>
      <c r="AG451" s="147"/>
      <c r="AH451" s="147"/>
    </row>
    <row r="452" spans="1:34" ht="15.75" customHeight="1" x14ac:dyDescent="0.35">
      <c r="A452" s="147"/>
      <c r="B452" s="147"/>
      <c r="C452" s="147"/>
      <c r="D452" s="147"/>
      <c r="E452" s="147"/>
      <c r="F452" s="147"/>
      <c r="G452" s="147"/>
      <c r="H452" s="147"/>
      <c r="I452" s="147"/>
      <c r="J452" s="147"/>
      <c r="K452" s="147"/>
      <c r="L452" s="147"/>
      <c r="M452" s="147"/>
      <c r="N452" s="147"/>
      <c r="O452" s="147"/>
      <c r="P452" s="147"/>
      <c r="Q452" s="147"/>
      <c r="R452" s="147"/>
      <c r="S452" s="147"/>
      <c r="T452" s="147"/>
      <c r="U452" s="147"/>
      <c r="V452" s="147"/>
      <c r="W452" s="147"/>
      <c r="X452" s="147"/>
      <c r="Y452" s="147"/>
      <c r="Z452" s="147"/>
      <c r="AA452" s="147"/>
      <c r="AB452" s="147"/>
      <c r="AC452" s="147"/>
      <c r="AD452" s="147"/>
      <c r="AE452" s="147"/>
      <c r="AF452" s="147"/>
      <c r="AG452" s="147"/>
      <c r="AH452" s="147"/>
    </row>
    <row r="453" spans="1:34" ht="15.75" customHeight="1" x14ac:dyDescent="0.35">
      <c r="A453" s="147"/>
      <c r="B453" s="147"/>
      <c r="C453" s="147"/>
      <c r="D453" s="147"/>
      <c r="E453" s="147"/>
      <c r="F453" s="147"/>
      <c r="G453" s="147"/>
      <c r="H453" s="147"/>
      <c r="I453" s="147"/>
      <c r="J453" s="147"/>
      <c r="K453" s="147"/>
      <c r="L453" s="147"/>
      <c r="M453" s="147"/>
      <c r="N453" s="147"/>
      <c r="O453" s="147"/>
      <c r="P453" s="147"/>
      <c r="Q453" s="147"/>
      <c r="R453" s="147"/>
      <c r="S453" s="147"/>
      <c r="T453" s="147"/>
      <c r="U453" s="147"/>
      <c r="V453" s="147"/>
      <c r="W453" s="147"/>
      <c r="X453" s="147"/>
      <c r="Y453" s="147"/>
      <c r="Z453" s="147"/>
      <c r="AA453" s="147"/>
      <c r="AB453" s="147"/>
      <c r="AC453" s="147"/>
      <c r="AD453" s="147"/>
      <c r="AE453" s="147"/>
      <c r="AF453" s="147"/>
      <c r="AG453" s="147"/>
      <c r="AH453" s="147"/>
    </row>
    <row r="454" spans="1:34" ht="15.75" customHeight="1" x14ac:dyDescent="0.35">
      <c r="A454" s="147"/>
      <c r="B454" s="147"/>
      <c r="C454" s="147"/>
      <c r="D454" s="147"/>
      <c r="E454" s="147"/>
      <c r="F454" s="147"/>
      <c r="G454" s="147"/>
      <c r="H454" s="147"/>
      <c r="I454" s="147"/>
      <c r="J454" s="147"/>
      <c r="K454" s="147"/>
      <c r="L454" s="147"/>
      <c r="M454" s="147"/>
      <c r="N454" s="147"/>
      <c r="O454" s="147"/>
      <c r="P454" s="147"/>
      <c r="Q454" s="147"/>
      <c r="R454" s="147"/>
      <c r="S454" s="147"/>
      <c r="T454" s="147"/>
      <c r="U454" s="147"/>
      <c r="V454" s="147"/>
      <c r="W454" s="147"/>
      <c r="X454" s="147"/>
      <c r="Y454" s="147"/>
      <c r="Z454" s="147"/>
      <c r="AA454" s="147"/>
      <c r="AB454" s="147"/>
      <c r="AC454" s="147"/>
      <c r="AD454" s="147"/>
      <c r="AE454" s="147"/>
      <c r="AF454" s="147"/>
      <c r="AG454" s="147"/>
      <c r="AH454" s="147"/>
    </row>
    <row r="455" spans="1:34" ht="15.75" customHeight="1" x14ac:dyDescent="0.35">
      <c r="A455" s="147"/>
      <c r="B455" s="147"/>
      <c r="C455" s="147"/>
      <c r="D455" s="147"/>
      <c r="E455" s="147"/>
      <c r="F455" s="147"/>
      <c r="G455" s="147"/>
      <c r="H455" s="147"/>
      <c r="I455" s="147"/>
      <c r="J455" s="147"/>
      <c r="K455" s="147"/>
      <c r="L455" s="147"/>
      <c r="M455" s="147"/>
      <c r="N455" s="147"/>
      <c r="O455" s="147"/>
      <c r="P455" s="147"/>
      <c r="Q455" s="147"/>
      <c r="R455" s="147"/>
      <c r="S455" s="147"/>
      <c r="T455" s="147"/>
      <c r="U455" s="147"/>
      <c r="V455" s="147"/>
      <c r="W455" s="147"/>
      <c r="X455" s="147"/>
      <c r="Y455" s="147"/>
      <c r="Z455" s="147"/>
      <c r="AA455" s="147"/>
      <c r="AB455" s="147"/>
      <c r="AC455" s="147"/>
      <c r="AD455" s="147"/>
      <c r="AE455" s="147"/>
      <c r="AF455" s="147"/>
      <c r="AG455" s="147"/>
      <c r="AH455" s="147"/>
    </row>
    <row r="456" spans="1:34" ht="15.75" customHeight="1" x14ac:dyDescent="0.35">
      <c r="A456" s="147"/>
      <c r="B456" s="147"/>
      <c r="C456" s="147"/>
      <c r="D456" s="147"/>
      <c r="E456" s="147"/>
      <c r="F456" s="147"/>
      <c r="G456" s="147"/>
      <c r="H456" s="147"/>
      <c r="I456" s="147"/>
      <c r="J456" s="147"/>
      <c r="K456" s="147"/>
      <c r="L456" s="147"/>
      <c r="M456" s="147"/>
      <c r="N456" s="147"/>
      <c r="O456" s="147"/>
      <c r="P456" s="147"/>
      <c r="Q456" s="147"/>
      <c r="R456" s="147"/>
      <c r="S456" s="147"/>
      <c r="T456" s="147"/>
      <c r="U456" s="147"/>
      <c r="V456" s="147"/>
      <c r="W456" s="147"/>
      <c r="X456" s="147"/>
      <c r="Y456" s="147"/>
      <c r="Z456" s="147"/>
      <c r="AA456" s="147"/>
      <c r="AB456" s="147"/>
      <c r="AC456" s="147"/>
      <c r="AD456" s="147"/>
      <c r="AE456" s="147"/>
      <c r="AF456" s="147"/>
      <c r="AG456" s="147"/>
      <c r="AH456" s="147"/>
    </row>
    <row r="457" spans="1:34" ht="15.75" customHeight="1" x14ac:dyDescent="0.35">
      <c r="A457" s="147"/>
      <c r="B457" s="147"/>
      <c r="C457" s="147"/>
      <c r="D457" s="147"/>
      <c r="E457" s="147"/>
      <c r="F457" s="147"/>
      <c r="G457" s="147"/>
      <c r="H457" s="147"/>
      <c r="I457" s="147"/>
      <c r="J457" s="147"/>
      <c r="K457" s="147"/>
      <c r="L457" s="147"/>
      <c r="M457" s="147"/>
      <c r="N457" s="147"/>
      <c r="O457" s="147"/>
      <c r="P457" s="147"/>
      <c r="Q457" s="147"/>
      <c r="R457" s="147"/>
      <c r="S457" s="147"/>
      <c r="T457" s="147"/>
      <c r="U457" s="147"/>
      <c r="V457" s="147"/>
      <c r="W457" s="147"/>
      <c r="X457" s="147"/>
      <c r="Y457" s="147"/>
      <c r="Z457" s="147"/>
      <c r="AA457" s="147"/>
      <c r="AB457" s="147"/>
      <c r="AC457" s="147"/>
      <c r="AD457" s="147"/>
      <c r="AE457" s="147"/>
      <c r="AF457" s="147"/>
      <c r="AG457" s="147"/>
      <c r="AH457" s="147"/>
    </row>
    <row r="458" spans="1:34" ht="15.75" customHeight="1" x14ac:dyDescent="0.35">
      <c r="A458" s="147"/>
      <c r="B458" s="147"/>
      <c r="C458" s="147"/>
      <c r="D458" s="147"/>
      <c r="E458" s="147"/>
      <c r="F458" s="147"/>
      <c r="G458" s="147"/>
      <c r="H458" s="147"/>
      <c r="I458" s="147"/>
      <c r="J458" s="147"/>
      <c r="K458" s="147"/>
      <c r="L458" s="147"/>
      <c r="M458" s="147"/>
      <c r="N458" s="147"/>
      <c r="O458" s="147"/>
      <c r="P458" s="147"/>
      <c r="Q458" s="147"/>
      <c r="R458" s="147"/>
      <c r="S458" s="147"/>
      <c r="T458" s="147"/>
      <c r="U458" s="147"/>
      <c r="V458" s="147"/>
      <c r="W458" s="147"/>
      <c r="X458" s="147"/>
      <c r="Y458" s="147"/>
      <c r="Z458" s="147"/>
      <c r="AA458" s="147"/>
      <c r="AB458" s="147"/>
      <c r="AC458" s="147"/>
      <c r="AD458" s="147"/>
      <c r="AE458" s="147"/>
      <c r="AF458" s="147"/>
      <c r="AG458" s="147"/>
      <c r="AH458" s="147"/>
    </row>
    <row r="459" spans="1:34" ht="15.75" customHeight="1" x14ac:dyDescent="0.35">
      <c r="A459" s="147"/>
      <c r="B459" s="147"/>
      <c r="C459" s="147"/>
      <c r="D459" s="147"/>
      <c r="E459" s="147"/>
      <c r="F459" s="147"/>
      <c r="G459" s="147"/>
      <c r="H459" s="147"/>
      <c r="I459" s="147"/>
      <c r="J459" s="147"/>
      <c r="K459" s="147"/>
      <c r="L459" s="147"/>
      <c r="M459" s="147"/>
      <c r="N459" s="147"/>
      <c r="O459" s="147"/>
      <c r="P459" s="147"/>
      <c r="Q459" s="147"/>
      <c r="R459" s="147"/>
      <c r="S459" s="147"/>
      <c r="T459" s="147"/>
      <c r="U459" s="147"/>
      <c r="V459" s="147"/>
      <c r="W459" s="147"/>
      <c r="X459" s="147"/>
      <c r="Y459" s="147"/>
      <c r="Z459" s="147"/>
      <c r="AA459" s="147"/>
      <c r="AB459" s="147"/>
      <c r="AC459" s="147"/>
      <c r="AD459" s="147"/>
      <c r="AE459" s="147"/>
      <c r="AF459" s="147"/>
      <c r="AG459" s="147"/>
      <c r="AH459" s="147"/>
    </row>
    <row r="460" spans="1:34" ht="15.75" customHeight="1" x14ac:dyDescent="0.35">
      <c r="A460" s="147"/>
      <c r="B460" s="147"/>
      <c r="C460" s="147"/>
      <c r="D460" s="147"/>
      <c r="E460" s="147"/>
      <c r="F460" s="147"/>
      <c r="G460" s="147"/>
      <c r="H460" s="147"/>
      <c r="I460" s="147"/>
      <c r="J460" s="147"/>
      <c r="K460" s="147"/>
      <c r="L460" s="147"/>
      <c r="M460" s="147"/>
      <c r="N460" s="147"/>
      <c r="O460" s="147"/>
      <c r="P460" s="147"/>
      <c r="Q460" s="147"/>
      <c r="R460" s="147"/>
      <c r="S460" s="147"/>
      <c r="T460" s="147"/>
      <c r="U460" s="147"/>
      <c r="V460" s="147"/>
      <c r="W460" s="147"/>
      <c r="X460" s="147"/>
      <c r="Y460" s="147"/>
      <c r="Z460" s="147"/>
      <c r="AA460" s="147"/>
      <c r="AB460" s="147"/>
      <c r="AC460" s="147"/>
      <c r="AD460" s="147"/>
      <c r="AE460" s="147"/>
      <c r="AF460" s="147"/>
      <c r="AG460" s="147"/>
      <c r="AH460" s="147"/>
    </row>
    <row r="461" spans="1:34" ht="15.75" customHeight="1" x14ac:dyDescent="0.35">
      <c r="A461" s="147"/>
      <c r="B461" s="147"/>
      <c r="C461" s="147"/>
      <c r="D461" s="147"/>
      <c r="E461" s="147"/>
      <c r="F461" s="147"/>
      <c r="G461" s="147"/>
      <c r="H461" s="147"/>
      <c r="I461" s="147"/>
      <c r="J461" s="147"/>
      <c r="K461" s="147"/>
      <c r="L461" s="147"/>
      <c r="M461" s="147"/>
      <c r="N461" s="147"/>
      <c r="O461" s="147"/>
      <c r="P461" s="147"/>
      <c r="Q461" s="147"/>
      <c r="R461" s="147"/>
      <c r="S461" s="147"/>
      <c r="T461" s="147"/>
      <c r="U461" s="147"/>
      <c r="V461" s="147"/>
      <c r="W461" s="147"/>
      <c r="X461" s="147"/>
      <c r="Y461" s="147"/>
      <c r="Z461" s="147"/>
      <c r="AA461" s="147"/>
      <c r="AB461" s="147"/>
      <c r="AC461" s="147"/>
      <c r="AD461" s="147"/>
      <c r="AE461" s="147"/>
      <c r="AF461" s="147"/>
      <c r="AG461" s="147"/>
      <c r="AH461" s="147"/>
    </row>
    <row r="462" spans="1:34" ht="15.75" customHeight="1" x14ac:dyDescent="0.35">
      <c r="A462" s="147"/>
      <c r="B462" s="147"/>
      <c r="C462" s="147"/>
      <c r="D462" s="147"/>
      <c r="E462" s="147"/>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row>
    <row r="463" spans="1:34" ht="15.75" customHeight="1" x14ac:dyDescent="0.35">
      <c r="A463" s="147"/>
      <c r="B463" s="147"/>
      <c r="C463" s="147"/>
      <c r="D463" s="147"/>
      <c r="E463" s="147"/>
      <c r="F463" s="147"/>
      <c r="G463" s="147"/>
      <c r="H463" s="147"/>
      <c r="I463" s="147"/>
      <c r="J463" s="147"/>
      <c r="K463" s="147"/>
      <c r="L463" s="147"/>
      <c r="M463" s="147"/>
      <c r="N463" s="147"/>
      <c r="O463" s="147"/>
      <c r="P463" s="147"/>
      <c r="Q463" s="147"/>
      <c r="R463" s="147"/>
      <c r="S463" s="147"/>
      <c r="T463" s="147"/>
      <c r="U463" s="147"/>
      <c r="V463" s="147"/>
      <c r="W463" s="147"/>
      <c r="X463" s="147"/>
      <c r="Y463" s="147"/>
      <c r="Z463" s="147"/>
      <c r="AA463" s="147"/>
      <c r="AB463" s="147"/>
      <c r="AC463" s="147"/>
      <c r="AD463" s="147"/>
      <c r="AE463" s="147"/>
      <c r="AF463" s="147"/>
      <c r="AG463" s="147"/>
      <c r="AH463" s="147"/>
    </row>
    <row r="464" spans="1:34" ht="15.75" customHeight="1" x14ac:dyDescent="0.35">
      <c r="A464" s="147"/>
      <c r="B464" s="147"/>
      <c r="C464" s="147"/>
      <c r="D464" s="147"/>
      <c r="E464" s="147"/>
      <c r="F464" s="147"/>
      <c r="G464" s="147"/>
      <c r="H464" s="147"/>
      <c r="I464" s="147"/>
      <c r="J464" s="147"/>
      <c r="K464" s="147"/>
      <c r="L464" s="147"/>
      <c r="M464" s="147"/>
      <c r="N464" s="147"/>
      <c r="O464" s="147"/>
      <c r="P464" s="147"/>
      <c r="Q464" s="147"/>
      <c r="R464" s="147"/>
      <c r="S464" s="147"/>
      <c r="T464" s="147"/>
      <c r="U464" s="147"/>
      <c r="V464" s="147"/>
      <c r="W464" s="147"/>
      <c r="X464" s="147"/>
      <c r="Y464" s="147"/>
      <c r="Z464" s="147"/>
      <c r="AA464" s="147"/>
      <c r="AB464" s="147"/>
      <c r="AC464" s="147"/>
      <c r="AD464" s="147"/>
      <c r="AE464" s="147"/>
      <c r="AF464" s="147"/>
      <c r="AG464" s="147"/>
      <c r="AH464" s="147"/>
    </row>
    <row r="465" spans="1:34" ht="15.75" customHeight="1" x14ac:dyDescent="0.35">
      <c r="A465" s="147"/>
      <c r="B465" s="147"/>
      <c r="C465" s="147"/>
      <c r="D465" s="147"/>
      <c r="E465" s="147"/>
      <c r="F465" s="147"/>
      <c r="G465" s="147"/>
      <c r="H465" s="147"/>
      <c r="I465" s="147"/>
      <c r="J465" s="147"/>
      <c r="K465" s="147"/>
      <c r="L465" s="147"/>
      <c r="M465" s="147"/>
      <c r="N465" s="147"/>
      <c r="O465" s="147"/>
      <c r="P465" s="147"/>
      <c r="Q465" s="147"/>
      <c r="R465" s="147"/>
      <c r="S465" s="147"/>
      <c r="T465" s="147"/>
      <c r="U465" s="147"/>
      <c r="V465" s="147"/>
      <c r="W465" s="147"/>
      <c r="X465" s="147"/>
      <c r="Y465" s="147"/>
      <c r="Z465" s="147"/>
      <c r="AA465" s="147"/>
      <c r="AB465" s="147"/>
      <c r="AC465" s="147"/>
      <c r="AD465" s="147"/>
      <c r="AE465" s="147"/>
      <c r="AF465" s="147"/>
      <c r="AG465" s="147"/>
      <c r="AH465" s="147"/>
    </row>
    <row r="466" spans="1:34" ht="15.75" customHeight="1" x14ac:dyDescent="0.35">
      <c r="A466" s="147"/>
      <c r="B466" s="147"/>
      <c r="C466" s="147"/>
      <c r="D466" s="147"/>
      <c r="E466" s="147"/>
      <c r="F466" s="147"/>
      <c r="G466" s="147"/>
      <c r="H466" s="147"/>
      <c r="I466" s="147"/>
      <c r="J466" s="147"/>
      <c r="K466" s="147"/>
      <c r="L466" s="147"/>
      <c r="M466" s="147"/>
      <c r="N466" s="147"/>
      <c r="O466" s="147"/>
      <c r="P466" s="147"/>
      <c r="Q466" s="147"/>
      <c r="R466" s="147"/>
      <c r="S466" s="147"/>
      <c r="T466" s="147"/>
      <c r="U466" s="147"/>
      <c r="V466" s="147"/>
      <c r="W466" s="147"/>
      <c r="X466" s="147"/>
      <c r="Y466" s="147"/>
      <c r="Z466" s="147"/>
      <c r="AA466" s="147"/>
      <c r="AB466" s="147"/>
      <c r="AC466" s="147"/>
      <c r="AD466" s="147"/>
      <c r="AE466" s="147"/>
      <c r="AF466" s="147"/>
      <c r="AG466" s="147"/>
      <c r="AH466" s="147"/>
    </row>
    <row r="467" spans="1:34" ht="15.75" customHeight="1" x14ac:dyDescent="0.35">
      <c r="A467" s="147"/>
      <c r="B467" s="147"/>
      <c r="C467" s="147"/>
      <c r="D467" s="147"/>
      <c r="E467" s="147"/>
      <c r="F467" s="147"/>
      <c r="G467" s="147"/>
      <c r="H467" s="147"/>
      <c r="I467" s="147"/>
      <c r="J467" s="147"/>
      <c r="K467" s="147"/>
      <c r="L467" s="147"/>
      <c r="M467" s="147"/>
      <c r="N467" s="147"/>
      <c r="O467" s="147"/>
      <c r="P467" s="147"/>
      <c r="Q467" s="147"/>
      <c r="R467" s="147"/>
      <c r="S467" s="147"/>
      <c r="T467" s="147"/>
      <c r="U467" s="147"/>
      <c r="V467" s="147"/>
      <c r="W467" s="147"/>
      <c r="X467" s="147"/>
      <c r="Y467" s="147"/>
      <c r="Z467" s="147"/>
      <c r="AA467" s="147"/>
      <c r="AB467" s="147"/>
      <c r="AC467" s="147"/>
      <c r="AD467" s="147"/>
      <c r="AE467" s="147"/>
      <c r="AF467" s="147"/>
      <c r="AG467" s="147"/>
      <c r="AH467" s="147"/>
    </row>
    <row r="468" spans="1:34" ht="15.75" customHeight="1" x14ac:dyDescent="0.35">
      <c r="A468" s="147"/>
      <c r="B468" s="147"/>
      <c r="C468" s="147"/>
      <c r="D468" s="147"/>
      <c r="E468" s="147"/>
      <c r="F468" s="147"/>
      <c r="G468" s="147"/>
      <c r="H468" s="147"/>
      <c r="I468" s="147"/>
      <c r="J468" s="147"/>
      <c r="K468" s="147"/>
      <c r="L468" s="147"/>
      <c r="M468" s="147"/>
      <c r="N468" s="147"/>
      <c r="O468" s="147"/>
      <c r="P468" s="147"/>
      <c r="Q468" s="147"/>
      <c r="R468" s="147"/>
      <c r="S468" s="147"/>
      <c r="T468" s="147"/>
      <c r="U468" s="147"/>
      <c r="V468" s="147"/>
      <c r="W468" s="147"/>
      <c r="X468" s="147"/>
      <c r="Y468" s="147"/>
      <c r="Z468" s="147"/>
      <c r="AA468" s="147"/>
      <c r="AB468" s="147"/>
      <c r="AC468" s="147"/>
      <c r="AD468" s="147"/>
      <c r="AE468" s="147"/>
      <c r="AF468" s="147"/>
      <c r="AG468" s="147"/>
      <c r="AH468" s="147"/>
    </row>
    <row r="469" spans="1:34" ht="15.75" customHeight="1" x14ac:dyDescent="0.35">
      <c r="A469" s="147"/>
      <c r="B469" s="147"/>
      <c r="C469" s="147"/>
      <c r="D469" s="147"/>
      <c r="E469" s="147"/>
      <c r="F469" s="147"/>
      <c r="G469" s="147"/>
      <c r="H469" s="147"/>
      <c r="I469" s="147"/>
      <c r="J469" s="147"/>
      <c r="K469" s="147"/>
      <c r="L469" s="147"/>
      <c r="M469" s="147"/>
      <c r="N469" s="147"/>
      <c r="O469" s="147"/>
      <c r="P469" s="147"/>
      <c r="Q469" s="147"/>
      <c r="R469" s="147"/>
      <c r="S469" s="147"/>
      <c r="T469" s="147"/>
      <c r="U469" s="147"/>
      <c r="V469" s="147"/>
      <c r="W469" s="147"/>
      <c r="X469" s="147"/>
      <c r="Y469" s="147"/>
      <c r="Z469" s="147"/>
      <c r="AA469" s="147"/>
      <c r="AB469" s="147"/>
      <c r="AC469" s="147"/>
      <c r="AD469" s="147"/>
      <c r="AE469" s="147"/>
      <c r="AF469" s="147"/>
      <c r="AG469" s="147"/>
      <c r="AH469" s="147"/>
    </row>
    <row r="470" spans="1:34" ht="15.75" customHeight="1" x14ac:dyDescent="0.35">
      <c r="A470" s="147"/>
      <c r="B470" s="147"/>
      <c r="C470" s="147"/>
      <c r="D470" s="147"/>
      <c r="E470" s="147"/>
      <c r="F470" s="147"/>
      <c r="G470" s="147"/>
      <c r="H470" s="147"/>
      <c r="I470" s="147"/>
      <c r="J470" s="147"/>
      <c r="K470" s="147"/>
      <c r="L470" s="147"/>
      <c r="M470" s="147"/>
      <c r="N470" s="147"/>
      <c r="O470" s="147"/>
      <c r="P470" s="147"/>
      <c r="Q470" s="147"/>
      <c r="R470" s="147"/>
      <c r="S470" s="147"/>
      <c r="T470" s="147"/>
      <c r="U470" s="147"/>
      <c r="V470" s="147"/>
      <c r="W470" s="147"/>
      <c r="X470" s="147"/>
      <c r="Y470" s="147"/>
      <c r="Z470" s="147"/>
      <c r="AA470" s="147"/>
      <c r="AB470" s="147"/>
      <c r="AC470" s="147"/>
      <c r="AD470" s="147"/>
      <c r="AE470" s="147"/>
      <c r="AF470" s="147"/>
      <c r="AG470" s="147"/>
      <c r="AH470" s="147"/>
    </row>
    <row r="471" spans="1:34" ht="15.75" customHeight="1" x14ac:dyDescent="0.35">
      <c r="A471" s="147"/>
      <c r="B471" s="147"/>
      <c r="C471" s="147"/>
      <c r="D471" s="147"/>
      <c r="E471" s="147"/>
      <c r="F471" s="147"/>
      <c r="G471" s="147"/>
      <c r="H471" s="147"/>
      <c r="I471" s="147"/>
      <c r="J471" s="147"/>
      <c r="K471" s="147"/>
      <c r="L471" s="147"/>
      <c r="M471" s="147"/>
      <c r="N471" s="147"/>
      <c r="O471" s="147"/>
      <c r="P471" s="147"/>
      <c r="Q471" s="147"/>
      <c r="R471" s="147"/>
      <c r="S471" s="147"/>
      <c r="T471" s="147"/>
      <c r="U471" s="147"/>
      <c r="V471" s="147"/>
      <c r="W471" s="147"/>
      <c r="X471" s="147"/>
      <c r="Y471" s="147"/>
      <c r="Z471" s="147"/>
      <c r="AA471" s="147"/>
      <c r="AB471" s="147"/>
      <c r="AC471" s="147"/>
      <c r="AD471" s="147"/>
      <c r="AE471" s="147"/>
      <c r="AF471" s="147"/>
      <c r="AG471" s="147"/>
      <c r="AH471" s="147"/>
    </row>
    <row r="472" spans="1:34" ht="15.75" customHeight="1" x14ac:dyDescent="0.35">
      <c r="A472" s="147"/>
      <c r="B472" s="147"/>
      <c r="C472" s="147"/>
      <c r="D472" s="147"/>
      <c r="E472" s="147"/>
      <c r="F472" s="147"/>
      <c r="G472" s="147"/>
      <c r="H472" s="147"/>
      <c r="I472" s="147"/>
      <c r="J472" s="147"/>
      <c r="K472" s="147"/>
      <c r="L472" s="147"/>
      <c r="M472" s="147"/>
      <c r="N472" s="147"/>
      <c r="O472" s="147"/>
      <c r="P472" s="147"/>
      <c r="Q472" s="147"/>
      <c r="R472" s="147"/>
      <c r="S472" s="147"/>
      <c r="T472" s="147"/>
      <c r="U472" s="147"/>
      <c r="V472" s="147"/>
      <c r="W472" s="147"/>
      <c r="X472" s="147"/>
      <c r="Y472" s="147"/>
      <c r="Z472" s="147"/>
      <c r="AA472" s="147"/>
      <c r="AB472" s="147"/>
      <c r="AC472" s="147"/>
      <c r="AD472" s="147"/>
      <c r="AE472" s="147"/>
      <c r="AF472" s="147"/>
      <c r="AG472" s="147"/>
      <c r="AH472" s="147"/>
    </row>
    <row r="473" spans="1:34" ht="15.75" customHeight="1" x14ac:dyDescent="0.35">
      <c r="A473" s="147"/>
      <c r="B473" s="147"/>
      <c r="C473" s="147"/>
      <c r="D473" s="147"/>
      <c r="E473" s="147"/>
      <c r="F473" s="147"/>
      <c r="G473" s="147"/>
      <c r="H473" s="147"/>
      <c r="I473" s="147"/>
      <c r="J473" s="147"/>
      <c r="K473" s="147"/>
      <c r="L473" s="147"/>
      <c r="M473" s="147"/>
      <c r="N473" s="147"/>
      <c r="O473" s="147"/>
      <c r="P473" s="147"/>
      <c r="Q473" s="147"/>
      <c r="R473" s="147"/>
      <c r="S473" s="147"/>
      <c r="T473" s="147"/>
      <c r="U473" s="147"/>
      <c r="V473" s="147"/>
      <c r="W473" s="147"/>
      <c r="X473" s="147"/>
      <c r="Y473" s="147"/>
      <c r="Z473" s="147"/>
      <c r="AA473" s="147"/>
      <c r="AB473" s="147"/>
      <c r="AC473" s="147"/>
      <c r="AD473" s="147"/>
      <c r="AE473" s="147"/>
      <c r="AF473" s="147"/>
      <c r="AG473" s="147"/>
      <c r="AH473" s="147"/>
    </row>
    <row r="474" spans="1:34" ht="15.75" customHeight="1" x14ac:dyDescent="0.35">
      <c r="A474" s="147"/>
      <c r="B474" s="147"/>
      <c r="C474" s="147"/>
      <c r="D474" s="147"/>
      <c r="E474" s="147"/>
      <c r="F474" s="147"/>
      <c r="G474" s="147"/>
      <c r="H474" s="147"/>
      <c r="I474" s="147"/>
      <c r="J474" s="147"/>
      <c r="K474" s="147"/>
      <c r="L474" s="147"/>
      <c r="M474" s="147"/>
      <c r="N474" s="147"/>
      <c r="O474" s="147"/>
      <c r="P474" s="147"/>
      <c r="Q474" s="147"/>
      <c r="R474" s="147"/>
      <c r="S474" s="147"/>
      <c r="T474" s="147"/>
      <c r="U474" s="147"/>
      <c r="V474" s="147"/>
      <c r="W474" s="147"/>
      <c r="X474" s="147"/>
      <c r="Y474" s="147"/>
      <c r="Z474" s="147"/>
      <c r="AA474" s="147"/>
      <c r="AB474" s="147"/>
      <c r="AC474" s="147"/>
      <c r="AD474" s="147"/>
      <c r="AE474" s="147"/>
      <c r="AF474" s="147"/>
      <c r="AG474" s="147"/>
      <c r="AH474" s="147"/>
    </row>
    <row r="475" spans="1:34" ht="15.75" customHeight="1" x14ac:dyDescent="0.35">
      <c r="A475" s="147"/>
      <c r="B475" s="147"/>
      <c r="C475" s="147"/>
      <c r="D475" s="147"/>
      <c r="E475" s="147"/>
      <c r="F475" s="147"/>
      <c r="G475" s="147"/>
      <c r="H475" s="147"/>
      <c r="I475" s="147"/>
      <c r="J475" s="147"/>
      <c r="K475" s="147"/>
      <c r="L475" s="147"/>
      <c r="M475" s="147"/>
      <c r="N475" s="147"/>
      <c r="O475" s="147"/>
      <c r="P475" s="147"/>
      <c r="Q475" s="147"/>
      <c r="R475" s="147"/>
      <c r="S475" s="147"/>
      <c r="T475" s="147"/>
      <c r="U475" s="147"/>
      <c r="V475" s="147"/>
      <c r="W475" s="147"/>
      <c r="X475" s="147"/>
      <c r="Y475" s="147"/>
      <c r="Z475" s="147"/>
      <c r="AA475" s="147"/>
      <c r="AB475" s="147"/>
      <c r="AC475" s="147"/>
      <c r="AD475" s="147"/>
      <c r="AE475" s="147"/>
      <c r="AF475" s="147"/>
      <c r="AG475" s="147"/>
      <c r="AH475" s="147"/>
    </row>
    <row r="476" spans="1:34" ht="15.75" customHeight="1" x14ac:dyDescent="0.35">
      <c r="A476" s="147"/>
      <c r="B476" s="147"/>
      <c r="C476" s="147"/>
      <c r="D476" s="147"/>
      <c r="E476" s="147"/>
      <c r="F476" s="147"/>
      <c r="G476" s="147"/>
      <c r="H476" s="147"/>
      <c r="I476" s="147"/>
      <c r="J476" s="147"/>
      <c r="K476" s="147"/>
      <c r="L476" s="147"/>
      <c r="M476" s="147"/>
      <c r="N476" s="147"/>
      <c r="O476" s="147"/>
      <c r="P476" s="147"/>
      <c r="Q476" s="147"/>
      <c r="R476" s="147"/>
      <c r="S476" s="147"/>
      <c r="T476" s="147"/>
      <c r="U476" s="147"/>
      <c r="V476" s="147"/>
      <c r="W476" s="147"/>
      <c r="X476" s="147"/>
      <c r="Y476" s="147"/>
      <c r="Z476" s="147"/>
      <c r="AA476" s="147"/>
      <c r="AB476" s="147"/>
      <c r="AC476" s="147"/>
      <c r="AD476" s="147"/>
      <c r="AE476" s="147"/>
      <c r="AF476" s="147"/>
      <c r="AG476" s="147"/>
      <c r="AH476" s="147"/>
    </row>
    <row r="477" spans="1:34" ht="15.75" customHeight="1" x14ac:dyDescent="0.35">
      <c r="A477" s="147"/>
      <c r="B477" s="147"/>
      <c r="C477" s="147"/>
      <c r="D477" s="147"/>
      <c r="E477" s="147"/>
      <c r="F477" s="147"/>
      <c r="G477" s="147"/>
      <c r="H477" s="147"/>
      <c r="I477" s="147"/>
      <c r="J477" s="147"/>
      <c r="K477" s="147"/>
      <c r="L477" s="147"/>
      <c r="M477" s="147"/>
      <c r="N477" s="147"/>
      <c r="O477" s="147"/>
      <c r="P477" s="147"/>
      <c r="Q477" s="147"/>
      <c r="R477" s="147"/>
      <c r="S477" s="147"/>
      <c r="T477" s="147"/>
      <c r="U477" s="147"/>
      <c r="V477" s="147"/>
      <c r="W477" s="147"/>
      <c r="X477" s="147"/>
      <c r="Y477" s="147"/>
      <c r="Z477" s="147"/>
      <c r="AA477" s="147"/>
      <c r="AB477" s="147"/>
      <c r="AC477" s="147"/>
      <c r="AD477" s="147"/>
      <c r="AE477" s="147"/>
      <c r="AF477" s="147"/>
      <c r="AG477" s="147"/>
      <c r="AH477" s="147"/>
    </row>
    <row r="478" spans="1:34" ht="15.75" customHeight="1" x14ac:dyDescent="0.35">
      <c r="A478" s="147"/>
      <c r="B478" s="147"/>
      <c r="C478" s="147"/>
      <c r="D478" s="147"/>
      <c r="E478" s="147"/>
      <c r="F478" s="147"/>
      <c r="G478" s="147"/>
      <c r="H478" s="147"/>
      <c r="I478" s="147"/>
      <c r="J478" s="147"/>
      <c r="K478" s="147"/>
      <c r="L478" s="147"/>
      <c r="M478" s="147"/>
      <c r="N478" s="147"/>
      <c r="O478" s="147"/>
      <c r="P478" s="147"/>
      <c r="Q478" s="147"/>
      <c r="R478" s="147"/>
      <c r="S478" s="147"/>
      <c r="T478" s="147"/>
      <c r="U478" s="147"/>
      <c r="V478" s="147"/>
      <c r="W478" s="147"/>
      <c r="X478" s="147"/>
      <c r="Y478" s="147"/>
      <c r="Z478" s="147"/>
      <c r="AA478" s="147"/>
      <c r="AB478" s="147"/>
      <c r="AC478" s="147"/>
      <c r="AD478" s="147"/>
      <c r="AE478" s="147"/>
      <c r="AF478" s="147"/>
      <c r="AG478" s="147"/>
      <c r="AH478" s="147"/>
    </row>
    <row r="479" spans="1:34" ht="15.75" customHeight="1" x14ac:dyDescent="0.35">
      <c r="A479" s="147"/>
      <c r="B479" s="147"/>
      <c r="C479" s="147"/>
      <c r="D479" s="147"/>
      <c r="E479" s="147"/>
      <c r="F479" s="147"/>
      <c r="G479" s="147"/>
      <c r="H479" s="147"/>
      <c r="I479" s="147"/>
      <c r="J479" s="147"/>
      <c r="K479" s="147"/>
      <c r="L479" s="147"/>
      <c r="M479" s="147"/>
      <c r="N479" s="147"/>
      <c r="O479" s="147"/>
      <c r="P479" s="147"/>
      <c r="Q479" s="147"/>
      <c r="R479" s="147"/>
      <c r="S479" s="147"/>
      <c r="T479" s="147"/>
      <c r="U479" s="147"/>
      <c r="V479" s="147"/>
      <c r="W479" s="147"/>
      <c r="X479" s="147"/>
      <c r="Y479" s="147"/>
      <c r="Z479" s="147"/>
      <c r="AA479" s="147"/>
      <c r="AB479" s="147"/>
      <c r="AC479" s="147"/>
      <c r="AD479" s="147"/>
      <c r="AE479" s="147"/>
      <c r="AF479" s="147"/>
      <c r="AG479" s="147"/>
      <c r="AH479" s="147"/>
    </row>
    <row r="480" spans="1:34" ht="15.75" customHeight="1" x14ac:dyDescent="0.35">
      <c r="A480" s="147"/>
      <c r="B480" s="147"/>
      <c r="C480" s="147"/>
      <c r="D480" s="147"/>
      <c r="E480" s="147"/>
      <c r="F480" s="147"/>
      <c r="G480" s="147"/>
      <c r="H480" s="147"/>
      <c r="I480" s="147"/>
      <c r="J480" s="147"/>
      <c r="K480" s="147"/>
      <c r="L480" s="147"/>
      <c r="M480" s="147"/>
      <c r="N480" s="147"/>
      <c r="O480" s="147"/>
      <c r="P480" s="147"/>
      <c r="Q480" s="147"/>
      <c r="R480" s="147"/>
      <c r="S480" s="147"/>
      <c r="T480" s="147"/>
      <c r="U480" s="147"/>
      <c r="V480" s="147"/>
      <c r="W480" s="147"/>
      <c r="X480" s="147"/>
      <c r="Y480" s="147"/>
      <c r="Z480" s="147"/>
      <c r="AA480" s="147"/>
      <c r="AB480" s="147"/>
      <c r="AC480" s="147"/>
      <c r="AD480" s="147"/>
      <c r="AE480" s="147"/>
      <c r="AF480" s="147"/>
      <c r="AG480" s="147"/>
      <c r="AH480" s="147"/>
    </row>
    <row r="481" spans="1:34" ht="15.75" customHeight="1" x14ac:dyDescent="0.35">
      <c r="A481" s="147"/>
      <c r="B481" s="147"/>
      <c r="C481" s="147"/>
      <c r="D481" s="147"/>
      <c r="E481" s="147"/>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row>
    <row r="482" spans="1:34" ht="15.75" customHeight="1" x14ac:dyDescent="0.35">
      <c r="A482" s="147"/>
      <c r="B482" s="147"/>
      <c r="C482" s="147"/>
      <c r="D482" s="147"/>
      <c r="E482" s="147"/>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row>
    <row r="483" spans="1:34" ht="15.75" customHeight="1" x14ac:dyDescent="0.35">
      <c r="A483" s="147"/>
      <c r="B483" s="147"/>
      <c r="C483" s="147"/>
      <c r="D483" s="147"/>
      <c r="E483" s="147"/>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row>
    <row r="484" spans="1:34" ht="15.75" customHeight="1" x14ac:dyDescent="0.35">
      <c r="A484" s="147"/>
      <c r="B484" s="147"/>
      <c r="C484" s="147"/>
      <c r="D484" s="147"/>
      <c r="E484" s="147"/>
      <c r="F484" s="147"/>
      <c r="G484" s="147"/>
      <c r="H484" s="147"/>
      <c r="I484" s="147"/>
      <c r="J484" s="147"/>
      <c r="K484" s="147"/>
      <c r="L484" s="147"/>
      <c r="M484" s="147"/>
      <c r="N484" s="147"/>
      <c r="O484" s="147"/>
      <c r="P484" s="147"/>
      <c r="Q484" s="147"/>
      <c r="R484" s="147"/>
      <c r="S484" s="147"/>
      <c r="T484" s="147"/>
      <c r="U484" s="147"/>
      <c r="V484" s="147"/>
      <c r="W484" s="147"/>
      <c r="X484" s="147"/>
      <c r="Y484" s="147"/>
      <c r="Z484" s="147"/>
      <c r="AA484" s="147"/>
      <c r="AB484" s="147"/>
      <c r="AC484" s="147"/>
      <c r="AD484" s="147"/>
      <c r="AE484" s="147"/>
      <c r="AF484" s="147"/>
      <c r="AG484" s="147"/>
      <c r="AH484" s="147"/>
    </row>
    <row r="485" spans="1:34" ht="15.75" customHeight="1" x14ac:dyDescent="0.35">
      <c r="A485" s="147"/>
      <c r="B485" s="147"/>
      <c r="C485" s="147"/>
      <c r="D485" s="147"/>
      <c r="E485" s="147"/>
      <c r="F485" s="147"/>
      <c r="G485" s="147"/>
      <c r="H485" s="147"/>
      <c r="I485" s="147"/>
      <c r="J485" s="147"/>
      <c r="K485" s="147"/>
      <c r="L485" s="147"/>
      <c r="M485" s="147"/>
      <c r="N485" s="147"/>
      <c r="O485" s="147"/>
      <c r="P485" s="147"/>
      <c r="Q485" s="147"/>
      <c r="R485" s="147"/>
      <c r="S485" s="147"/>
      <c r="T485" s="147"/>
      <c r="U485" s="147"/>
      <c r="V485" s="147"/>
      <c r="W485" s="147"/>
      <c r="X485" s="147"/>
      <c r="Y485" s="147"/>
      <c r="Z485" s="147"/>
      <c r="AA485" s="147"/>
      <c r="AB485" s="147"/>
      <c r="AC485" s="147"/>
      <c r="AD485" s="147"/>
      <c r="AE485" s="147"/>
      <c r="AF485" s="147"/>
      <c r="AG485" s="147"/>
      <c r="AH485" s="147"/>
    </row>
    <row r="486" spans="1:34" ht="15.75" customHeight="1" x14ac:dyDescent="0.35">
      <c r="A486" s="147"/>
      <c r="B486" s="147"/>
      <c r="C486" s="147"/>
      <c r="D486" s="147"/>
      <c r="E486" s="147"/>
      <c r="F486" s="147"/>
      <c r="G486" s="147"/>
      <c r="H486" s="147"/>
      <c r="I486" s="147"/>
      <c r="J486" s="147"/>
      <c r="K486" s="147"/>
      <c r="L486" s="147"/>
      <c r="M486" s="147"/>
      <c r="N486" s="147"/>
      <c r="O486" s="147"/>
      <c r="P486" s="147"/>
      <c r="Q486" s="147"/>
      <c r="R486" s="147"/>
      <c r="S486" s="147"/>
      <c r="T486" s="147"/>
      <c r="U486" s="147"/>
      <c r="V486" s="147"/>
      <c r="W486" s="147"/>
      <c r="X486" s="147"/>
      <c r="Y486" s="147"/>
      <c r="Z486" s="147"/>
      <c r="AA486" s="147"/>
      <c r="AB486" s="147"/>
      <c r="AC486" s="147"/>
      <c r="AD486" s="147"/>
      <c r="AE486" s="147"/>
      <c r="AF486" s="147"/>
      <c r="AG486" s="147"/>
      <c r="AH486" s="147"/>
    </row>
    <row r="487" spans="1:34" ht="15.75" customHeight="1" x14ac:dyDescent="0.35">
      <c r="A487" s="147"/>
      <c r="B487" s="147"/>
      <c r="C487" s="147"/>
      <c r="D487" s="147"/>
      <c r="E487" s="147"/>
      <c r="F487" s="147"/>
      <c r="G487" s="147"/>
      <c r="H487" s="147"/>
      <c r="I487" s="147"/>
      <c r="J487" s="147"/>
      <c r="K487" s="147"/>
      <c r="L487" s="147"/>
      <c r="M487" s="147"/>
      <c r="N487" s="147"/>
      <c r="O487" s="147"/>
      <c r="P487" s="147"/>
      <c r="Q487" s="147"/>
      <c r="R487" s="147"/>
      <c r="S487" s="147"/>
      <c r="T487" s="147"/>
      <c r="U487" s="147"/>
      <c r="V487" s="147"/>
      <c r="W487" s="147"/>
      <c r="X487" s="147"/>
      <c r="Y487" s="147"/>
      <c r="Z487" s="147"/>
      <c r="AA487" s="147"/>
      <c r="AB487" s="147"/>
      <c r="AC487" s="147"/>
      <c r="AD487" s="147"/>
      <c r="AE487" s="147"/>
      <c r="AF487" s="147"/>
      <c r="AG487" s="147"/>
      <c r="AH487" s="147"/>
    </row>
    <row r="488" spans="1:34" ht="15.75" customHeight="1" x14ac:dyDescent="0.35">
      <c r="A488" s="147"/>
      <c r="B488" s="147"/>
      <c r="C488" s="147"/>
      <c r="D488" s="147"/>
      <c r="E488" s="147"/>
      <c r="F488" s="147"/>
      <c r="G488" s="147"/>
      <c r="H488" s="147"/>
      <c r="I488" s="147"/>
      <c r="J488" s="147"/>
      <c r="K488" s="147"/>
      <c r="L488" s="147"/>
      <c r="M488" s="147"/>
      <c r="N488" s="147"/>
      <c r="O488" s="147"/>
      <c r="P488" s="147"/>
      <c r="Q488" s="147"/>
      <c r="R488" s="147"/>
      <c r="S488" s="147"/>
      <c r="T488" s="147"/>
      <c r="U488" s="147"/>
      <c r="V488" s="147"/>
      <c r="W488" s="147"/>
      <c r="X488" s="147"/>
      <c r="Y488" s="147"/>
      <c r="Z488" s="147"/>
      <c r="AA488" s="147"/>
      <c r="AB488" s="147"/>
      <c r="AC488" s="147"/>
      <c r="AD488" s="147"/>
      <c r="AE488" s="147"/>
      <c r="AF488" s="147"/>
      <c r="AG488" s="147"/>
      <c r="AH488" s="147"/>
    </row>
    <row r="489" spans="1:34" ht="15.75" customHeight="1" x14ac:dyDescent="0.35">
      <c r="A489" s="147"/>
      <c r="B489" s="147"/>
      <c r="C489" s="147"/>
      <c r="D489" s="147"/>
      <c r="E489" s="147"/>
      <c r="F489" s="147"/>
      <c r="G489" s="147"/>
      <c r="H489" s="147"/>
      <c r="I489" s="147"/>
      <c r="J489" s="147"/>
      <c r="K489" s="147"/>
      <c r="L489" s="147"/>
      <c r="M489" s="147"/>
      <c r="N489" s="147"/>
      <c r="O489" s="147"/>
      <c r="P489" s="147"/>
      <c r="Q489" s="147"/>
      <c r="R489" s="147"/>
      <c r="S489" s="147"/>
      <c r="T489" s="147"/>
      <c r="U489" s="147"/>
      <c r="V489" s="147"/>
      <c r="W489" s="147"/>
      <c r="X489" s="147"/>
      <c r="Y489" s="147"/>
      <c r="Z489" s="147"/>
      <c r="AA489" s="147"/>
      <c r="AB489" s="147"/>
      <c r="AC489" s="147"/>
      <c r="AD489" s="147"/>
      <c r="AE489" s="147"/>
      <c r="AF489" s="147"/>
      <c r="AG489" s="147"/>
      <c r="AH489" s="147"/>
    </row>
    <row r="490" spans="1:34" ht="15.75" customHeight="1" x14ac:dyDescent="0.35">
      <c r="A490" s="147"/>
      <c r="B490" s="147"/>
      <c r="C490" s="147"/>
      <c r="D490" s="147"/>
      <c r="E490" s="147"/>
      <c r="F490" s="147"/>
      <c r="G490" s="147"/>
      <c r="H490" s="147"/>
      <c r="I490" s="147"/>
      <c r="J490" s="147"/>
      <c r="K490" s="147"/>
      <c r="L490" s="147"/>
      <c r="M490" s="147"/>
      <c r="N490" s="147"/>
      <c r="O490" s="147"/>
      <c r="P490" s="147"/>
      <c r="Q490" s="147"/>
      <c r="R490" s="147"/>
      <c r="S490" s="147"/>
      <c r="T490" s="147"/>
      <c r="U490" s="147"/>
      <c r="V490" s="147"/>
      <c r="W490" s="147"/>
      <c r="X490" s="147"/>
      <c r="Y490" s="147"/>
      <c r="Z490" s="147"/>
      <c r="AA490" s="147"/>
      <c r="AB490" s="147"/>
      <c r="AC490" s="147"/>
      <c r="AD490" s="147"/>
      <c r="AE490" s="147"/>
      <c r="AF490" s="147"/>
      <c r="AG490" s="147"/>
      <c r="AH490" s="147"/>
    </row>
    <row r="491" spans="1:34" ht="15.75" customHeight="1" x14ac:dyDescent="0.35">
      <c r="A491" s="147"/>
      <c r="B491" s="147"/>
      <c r="C491" s="147"/>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7"/>
      <c r="Z491" s="147"/>
      <c r="AA491" s="147"/>
      <c r="AB491" s="147"/>
      <c r="AC491" s="147"/>
      <c r="AD491" s="147"/>
      <c r="AE491" s="147"/>
      <c r="AF491" s="147"/>
      <c r="AG491" s="147"/>
      <c r="AH491" s="147"/>
    </row>
    <row r="492" spans="1:34" ht="15.75" customHeight="1" x14ac:dyDescent="0.35">
      <c r="A492" s="147"/>
      <c r="B492" s="147"/>
      <c r="C492" s="147"/>
      <c r="D492" s="147"/>
      <c r="E492" s="147"/>
      <c r="F492" s="147"/>
      <c r="G492" s="147"/>
      <c r="H492" s="147"/>
      <c r="I492" s="147"/>
      <c r="J492" s="147"/>
      <c r="K492" s="147"/>
      <c r="L492" s="147"/>
      <c r="M492" s="147"/>
      <c r="N492" s="147"/>
      <c r="O492" s="147"/>
      <c r="P492" s="147"/>
      <c r="Q492" s="147"/>
      <c r="R492" s="147"/>
      <c r="S492" s="147"/>
      <c r="T492" s="147"/>
      <c r="U492" s="147"/>
      <c r="V492" s="147"/>
      <c r="W492" s="147"/>
      <c r="X492" s="147"/>
      <c r="Y492" s="147"/>
      <c r="Z492" s="147"/>
      <c r="AA492" s="147"/>
      <c r="AB492" s="147"/>
      <c r="AC492" s="147"/>
      <c r="AD492" s="147"/>
      <c r="AE492" s="147"/>
      <c r="AF492" s="147"/>
      <c r="AG492" s="147"/>
      <c r="AH492" s="147"/>
    </row>
    <row r="493" spans="1:34" ht="15.75" customHeight="1" x14ac:dyDescent="0.35">
      <c r="A493" s="147"/>
      <c r="B493" s="147"/>
      <c r="C493" s="147"/>
      <c r="D493" s="147"/>
      <c r="E493" s="147"/>
      <c r="F493" s="147"/>
      <c r="G493" s="147"/>
      <c r="H493" s="147"/>
      <c r="I493" s="147"/>
      <c r="J493" s="147"/>
      <c r="K493" s="147"/>
      <c r="L493" s="147"/>
      <c r="M493" s="147"/>
      <c r="N493" s="147"/>
      <c r="O493" s="147"/>
      <c r="P493" s="147"/>
      <c r="Q493" s="147"/>
      <c r="R493" s="147"/>
      <c r="S493" s="147"/>
      <c r="T493" s="147"/>
      <c r="U493" s="147"/>
      <c r="V493" s="147"/>
      <c r="W493" s="147"/>
      <c r="X493" s="147"/>
      <c r="Y493" s="147"/>
      <c r="Z493" s="147"/>
      <c r="AA493" s="147"/>
      <c r="AB493" s="147"/>
      <c r="AC493" s="147"/>
      <c r="AD493" s="147"/>
      <c r="AE493" s="147"/>
      <c r="AF493" s="147"/>
      <c r="AG493" s="147"/>
      <c r="AH493" s="147"/>
    </row>
    <row r="494" spans="1:34" ht="15.75" customHeight="1" x14ac:dyDescent="0.35">
      <c r="A494" s="147"/>
      <c r="B494" s="147"/>
      <c r="C494" s="147"/>
      <c r="D494" s="147"/>
      <c r="E494" s="147"/>
      <c r="F494" s="147"/>
      <c r="G494" s="147"/>
      <c r="H494" s="147"/>
      <c r="I494" s="147"/>
      <c r="J494" s="147"/>
      <c r="K494" s="147"/>
      <c r="L494" s="147"/>
      <c r="M494" s="147"/>
      <c r="N494" s="147"/>
      <c r="O494" s="147"/>
      <c r="P494" s="147"/>
      <c r="Q494" s="147"/>
      <c r="R494" s="147"/>
      <c r="S494" s="147"/>
      <c r="T494" s="147"/>
      <c r="U494" s="147"/>
      <c r="V494" s="147"/>
      <c r="W494" s="147"/>
      <c r="X494" s="147"/>
      <c r="Y494" s="147"/>
      <c r="Z494" s="147"/>
      <c r="AA494" s="147"/>
      <c r="AB494" s="147"/>
      <c r="AC494" s="147"/>
      <c r="AD494" s="147"/>
      <c r="AE494" s="147"/>
      <c r="AF494" s="147"/>
      <c r="AG494" s="147"/>
      <c r="AH494" s="147"/>
    </row>
    <row r="495" spans="1:34" ht="15.75" customHeight="1" x14ac:dyDescent="0.35">
      <c r="A495" s="147"/>
      <c r="B495" s="147"/>
      <c r="C495" s="147"/>
      <c r="D495" s="147"/>
      <c r="E495" s="147"/>
      <c r="F495" s="147"/>
      <c r="G495" s="147"/>
      <c r="H495" s="147"/>
      <c r="I495" s="147"/>
      <c r="J495" s="147"/>
      <c r="K495" s="147"/>
      <c r="L495" s="147"/>
      <c r="M495" s="147"/>
      <c r="N495" s="147"/>
      <c r="O495" s="147"/>
      <c r="P495" s="147"/>
      <c r="Q495" s="147"/>
      <c r="R495" s="147"/>
      <c r="S495" s="147"/>
      <c r="T495" s="147"/>
      <c r="U495" s="147"/>
      <c r="V495" s="147"/>
      <c r="W495" s="147"/>
      <c r="X495" s="147"/>
      <c r="Y495" s="147"/>
      <c r="Z495" s="147"/>
      <c r="AA495" s="147"/>
      <c r="AB495" s="147"/>
      <c r="AC495" s="147"/>
      <c r="AD495" s="147"/>
      <c r="AE495" s="147"/>
      <c r="AF495" s="147"/>
      <c r="AG495" s="147"/>
      <c r="AH495" s="147"/>
    </row>
    <row r="496" spans="1:34" ht="15.75" customHeight="1" x14ac:dyDescent="0.35">
      <c r="A496" s="147"/>
      <c r="B496" s="147"/>
      <c r="C496" s="147"/>
      <c r="D496" s="147"/>
      <c r="E496" s="147"/>
      <c r="F496" s="147"/>
      <c r="G496" s="147"/>
      <c r="H496" s="147"/>
      <c r="I496" s="147"/>
      <c r="J496" s="147"/>
      <c r="K496" s="147"/>
      <c r="L496" s="147"/>
      <c r="M496" s="147"/>
      <c r="N496" s="147"/>
      <c r="O496" s="147"/>
      <c r="P496" s="147"/>
      <c r="Q496" s="147"/>
      <c r="R496" s="147"/>
      <c r="S496" s="147"/>
      <c r="T496" s="147"/>
      <c r="U496" s="147"/>
      <c r="V496" s="147"/>
      <c r="W496" s="147"/>
      <c r="X496" s="147"/>
      <c r="Y496" s="147"/>
      <c r="Z496" s="147"/>
      <c r="AA496" s="147"/>
      <c r="AB496" s="147"/>
      <c r="AC496" s="147"/>
      <c r="AD496" s="147"/>
      <c r="AE496" s="147"/>
      <c r="AF496" s="147"/>
      <c r="AG496" s="147"/>
      <c r="AH496" s="147"/>
    </row>
    <row r="497" spans="1:34" ht="15.75" customHeight="1" x14ac:dyDescent="0.35">
      <c r="A497" s="147"/>
      <c r="B497" s="147"/>
      <c r="C497" s="147"/>
      <c r="D497" s="147"/>
      <c r="E497" s="147"/>
      <c r="F497" s="147"/>
      <c r="G497" s="147"/>
      <c r="H497" s="147"/>
      <c r="I497" s="147"/>
      <c r="J497" s="147"/>
      <c r="K497" s="147"/>
      <c r="L497" s="147"/>
      <c r="M497" s="147"/>
      <c r="N497" s="147"/>
      <c r="O497" s="147"/>
      <c r="P497" s="147"/>
      <c r="Q497" s="147"/>
      <c r="R497" s="147"/>
      <c r="S497" s="147"/>
      <c r="T497" s="147"/>
      <c r="U497" s="147"/>
      <c r="V497" s="147"/>
      <c r="W497" s="147"/>
      <c r="X497" s="147"/>
      <c r="Y497" s="147"/>
      <c r="Z497" s="147"/>
      <c r="AA497" s="147"/>
      <c r="AB497" s="147"/>
      <c r="AC497" s="147"/>
      <c r="AD497" s="147"/>
      <c r="AE497" s="147"/>
      <c r="AF497" s="147"/>
      <c r="AG497" s="147"/>
      <c r="AH497" s="147"/>
    </row>
    <row r="498" spans="1:34" ht="15.75" customHeight="1" x14ac:dyDescent="0.35">
      <c r="A498" s="147"/>
      <c r="B498" s="147"/>
      <c r="C498" s="147"/>
      <c r="D498" s="147"/>
      <c r="E498" s="147"/>
      <c r="F498" s="147"/>
      <c r="G498" s="147"/>
      <c r="H498" s="147"/>
      <c r="I498" s="147"/>
      <c r="J498" s="147"/>
      <c r="K498" s="147"/>
      <c r="L498" s="147"/>
      <c r="M498" s="147"/>
      <c r="N498" s="147"/>
      <c r="O498" s="147"/>
      <c r="P498" s="147"/>
      <c r="Q498" s="147"/>
      <c r="R498" s="147"/>
      <c r="S498" s="147"/>
      <c r="T498" s="147"/>
      <c r="U498" s="147"/>
      <c r="V498" s="147"/>
      <c r="W498" s="147"/>
      <c r="X498" s="147"/>
      <c r="Y498" s="147"/>
      <c r="Z498" s="147"/>
      <c r="AA498" s="147"/>
      <c r="AB498" s="147"/>
      <c r="AC498" s="147"/>
      <c r="AD498" s="147"/>
      <c r="AE498" s="147"/>
      <c r="AF498" s="147"/>
      <c r="AG498" s="147"/>
      <c r="AH498" s="147"/>
    </row>
    <row r="499" spans="1:34" ht="15.75" customHeight="1" x14ac:dyDescent="0.35">
      <c r="A499" s="147"/>
      <c r="B499" s="147"/>
      <c r="C499" s="147"/>
      <c r="D499" s="147"/>
      <c r="E499" s="147"/>
      <c r="F499" s="147"/>
      <c r="G499" s="147"/>
      <c r="H499" s="147"/>
      <c r="I499" s="147"/>
      <c r="J499" s="147"/>
      <c r="K499" s="147"/>
      <c r="L499" s="147"/>
      <c r="M499" s="147"/>
      <c r="N499" s="147"/>
      <c r="O499" s="147"/>
      <c r="P499" s="147"/>
      <c r="Q499" s="147"/>
      <c r="R499" s="147"/>
      <c r="S499" s="147"/>
      <c r="T499" s="147"/>
      <c r="U499" s="147"/>
      <c r="V499" s="147"/>
      <c r="W499" s="147"/>
      <c r="X499" s="147"/>
      <c r="Y499" s="147"/>
      <c r="Z499" s="147"/>
      <c r="AA499" s="147"/>
      <c r="AB499" s="147"/>
      <c r="AC499" s="147"/>
      <c r="AD499" s="147"/>
      <c r="AE499" s="147"/>
      <c r="AF499" s="147"/>
      <c r="AG499" s="147"/>
      <c r="AH499" s="147"/>
    </row>
    <row r="500" spans="1:34" ht="15.75" customHeight="1" x14ac:dyDescent="0.35">
      <c r="A500" s="147"/>
      <c r="B500" s="147"/>
      <c r="C500" s="147"/>
      <c r="D500" s="147"/>
      <c r="E500" s="147"/>
      <c r="F500" s="147"/>
      <c r="G500" s="147"/>
      <c r="H500" s="147"/>
      <c r="I500" s="147"/>
      <c r="J500" s="147"/>
      <c r="K500" s="147"/>
      <c r="L500" s="147"/>
      <c r="M500" s="147"/>
      <c r="N500" s="147"/>
      <c r="O500" s="147"/>
      <c r="P500" s="147"/>
      <c r="Q500" s="147"/>
      <c r="R500" s="147"/>
      <c r="S500" s="147"/>
      <c r="T500" s="147"/>
      <c r="U500" s="147"/>
      <c r="V500" s="147"/>
      <c r="W500" s="147"/>
      <c r="X500" s="147"/>
      <c r="Y500" s="147"/>
      <c r="Z500" s="147"/>
      <c r="AA500" s="147"/>
      <c r="AB500" s="147"/>
      <c r="AC500" s="147"/>
      <c r="AD500" s="147"/>
      <c r="AE500" s="147"/>
      <c r="AF500" s="147"/>
      <c r="AG500" s="147"/>
      <c r="AH500" s="147"/>
    </row>
    <row r="501" spans="1:34" ht="15.75" customHeight="1" x14ac:dyDescent="0.35">
      <c r="A501" s="147"/>
      <c r="B501" s="147"/>
      <c r="C501" s="147"/>
      <c r="D501" s="147"/>
      <c r="E501" s="147"/>
      <c r="F501" s="147"/>
      <c r="G501" s="147"/>
      <c r="H501" s="147"/>
      <c r="I501" s="147"/>
      <c r="J501" s="147"/>
      <c r="K501" s="147"/>
      <c r="L501" s="147"/>
      <c r="M501" s="147"/>
      <c r="N501" s="147"/>
      <c r="O501" s="147"/>
      <c r="P501" s="147"/>
      <c r="Q501" s="147"/>
      <c r="R501" s="147"/>
      <c r="S501" s="147"/>
      <c r="T501" s="147"/>
      <c r="U501" s="147"/>
      <c r="V501" s="147"/>
      <c r="W501" s="147"/>
      <c r="X501" s="147"/>
      <c r="Y501" s="147"/>
      <c r="Z501" s="147"/>
      <c r="AA501" s="147"/>
      <c r="AB501" s="147"/>
      <c r="AC501" s="147"/>
      <c r="AD501" s="147"/>
      <c r="AE501" s="147"/>
      <c r="AF501" s="147"/>
      <c r="AG501" s="147"/>
      <c r="AH501" s="147"/>
    </row>
    <row r="502" spans="1:34" ht="15.75" customHeight="1" x14ac:dyDescent="0.35">
      <c r="A502" s="147"/>
      <c r="B502" s="147"/>
      <c r="C502" s="147"/>
      <c r="D502" s="147"/>
      <c r="E502" s="147"/>
      <c r="F502" s="147"/>
      <c r="G502" s="147"/>
      <c r="H502" s="147"/>
      <c r="I502" s="147"/>
      <c r="J502" s="147"/>
      <c r="K502" s="147"/>
      <c r="L502" s="147"/>
      <c r="M502" s="147"/>
      <c r="N502" s="147"/>
      <c r="O502" s="147"/>
      <c r="P502" s="147"/>
      <c r="Q502" s="147"/>
      <c r="R502" s="147"/>
      <c r="S502" s="147"/>
      <c r="T502" s="147"/>
      <c r="U502" s="147"/>
      <c r="V502" s="147"/>
      <c r="W502" s="147"/>
      <c r="X502" s="147"/>
      <c r="Y502" s="147"/>
      <c r="Z502" s="147"/>
      <c r="AA502" s="147"/>
      <c r="AB502" s="147"/>
      <c r="AC502" s="147"/>
      <c r="AD502" s="147"/>
      <c r="AE502" s="147"/>
      <c r="AF502" s="147"/>
      <c r="AG502" s="147"/>
      <c r="AH502" s="147"/>
    </row>
    <row r="503" spans="1:34" ht="15.75" customHeight="1" x14ac:dyDescent="0.35">
      <c r="A503" s="147"/>
      <c r="B503" s="147"/>
      <c r="C503" s="147"/>
      <c r="D503" s="147"/>
      <c r="E503" s="147"/>
      <c r="F503" s="147"/>
      <c r="G503" s="147"/>
      <c r="H503" s="147"/>
      <c r="I503" s="147"/>
      <c r="J503" s="147"/>
      <c r="K503" s="147"/>
      <c r="L503" s="147"/>
      <c r="M503" s="147"/>
      <c r="N503" s="147"/>
      <c r="O503" s="147"/>
      <c r="P503" s="147"/>
      <c r="Q503" s="147"/>
      <c r="R503" s="147"/>
      <c r="S503" s="147"/>
      <c r="T503" s="147"/>
      <c r="U503" s="147"/>
      <c r="V503" s="147"/>
      <c r="W503" s="147"/>
      <c r="X503" s="147"/>
      <c r="Y503" s="147"/>
      <c r="Z503" s="147"/>
      <c r="AA503" s="147"/>
      <c r="AB503" s="147"/>
      <c r="AC503" s="147"/>
      <c r="AD503" s="147"/>
      <c r="AE503" s="147"/>
      <c r="AF503" s="147"/>
      <c r="AG503" s="147"/>
      <c r="AH503" s="147"/>
    </row>
    <row r="504" spans="1:34" ht="15.75" customHeight="1" x14ac:dyDescent="0.35">
      <c r="A504" s="147"/>
      <c r="B504" s="147"/>
      <c r="C504" s="147"/>
      <c r="D504" s="147"/>
      <c r="E504" s="147"/>
      <c r="F504" s="147"/>
      <c r="G504" s="147"/>
      <c r="H504" s="147"/>
      <c r="I504" s="147"/>
      <c r="J504" s="147"/>
      <c r="K504" s="147"/>
      <c r="L504" s="147"/>
      <c r="M504" s="147"/>
      <c r="N504" s="147"/>
      <c r="O504" s="147"/>
      <c r="P504" s="147"/>
      <c r="Q504" s="147"/>
      <c r="R504" s="147"/>
      <c r="S504" s="147"/>
      <c r="T504" s="147"/>
      <c r="U504" s="147"/>
      <c r="V504" s="147"/>
      <c r="W504" s="147"/>
      <c r="X504" s="147"/>
      <c r="Y504" s="147"/>
      <c r="Z504" s="147"/>
      <c r="AA504" s="147"/>
      <c r="AB504" s="147"/>
      <c r="AC504" s="147"/>
      <c r="AD504" s="147"/>
      <c r="AE504" s="147"/>
      <c r="AF504" s="147"/>
      <c r="AG504" s="147"/>
      <c r="AH504" s="147"/>
    </row>
    <row r="505" spans="1:34" ht="15.75" customHeight="1" x14ac:dyDescent="0.35">
      <c r="A505" s="147"/>
      <c r="B505" s="147"/>
      <c r="C505" s="147"/>
      <c r="D505" s="147"/>
      <c r="E505" s="147"/>
      <c r="F505" s="147"/>
      <c r="G505" s="147"/>
      <c r="H505" s="147"/>
      <c r="I505" s="147"/>
      <c r="J505" s="147"/>
      <c r="K505" s="147"/>
      <c r="L505" s="147"/>
      <c r="M505" s="147"/>
      <c r="N505" s="147"/>
      <c r="O505" s="147"/>
      <c r="P505" s="147"/>
      <c r="Q505" s="147"/>
      <c r="R505" s="147"/>
      <c r="S505" s="147"/>
      <c r="T505" s="147"/>
      <c r="U505" s="147"/>
      <c r="V505" s="147"/>
      <c r="W505" s="147"/>
      <c r="X505" s="147"/>
      <c r="Y505" s="147"/>
      <c r="Z505" s="147"/>
      <c r="AA505" s="147"/>
      <c r="AB505" s="147"/>
      <c r="AC505" s="147"/>
      <c r="AD505" s="147"/>
      <c r="AE505" s="147"/>
      <c r="AF505" s="147"/>
      <c r="AG505" s="147"/>
      <c r="AH505" s="147"/>
    </row>
    <row r="506" spans="1:34" ht="15.75" customHeight="1" x14ac:dyDescent="0.35">
      <c r="A506" s="147"/>
      <c r="B506" s="147"/>
      <c r="C506" s="147"/>
      <c r="D506" s="147"/>
      <c r="E506" s="147"/>
      <c r="F506" s="147"/>
      <c r="G506" s="147"/>
      <c r="H506" s="147"/>
      <c r="I506" s="147"/>
      <c r="J506" s="147"/>
      <c r="K506" s="147"/>
      <c r="L506" s="147"/>
      <c r="M506" s="147"/>
      <c r="N506" s="147"/>
      <c r="O506" s="147"/>
      <c r="P506" s="147"/>
      <c r="Q506" s="147"/>
      <c r="R506" s="147"/>
      <c r="S506" s="147"/>
      <c r="T506" s="147"/>
      <c r="U506" s="147"/>
      <c r="V506" s="147"/>
      <c r="W506" s="147"/>
      <c r="X506" s="147"/>
      <c r="Y506" s="147"/>
      <c r="Z506" s="147"/>
      <c r="AA506" s="147"/>
      <c r="AB506" s="147"/>
      <c r="AC506" s="147"/>
      <c r="AD506" s="147"/>
      <c r="AE506" s="147"/>
      <c r="AF506" s="147"/>
      <c r="AG506" s="147"/>
      <c r="AH506" s="147"/>
    </row>
    <row r="507" spans="1:34" ht="15.75" customHeight="1" x14ac:dyDescent="0.35">
      <c r="A507" s="147"/>
      <c r="B507" s="147"/>
      <c r="C507" s="147"/>
      <c r="D507" s="147"/>
      <c r="E507" s="147"/>
      <c r="F507" s="147"/>
      <c r="G507" s="147"/>
      <c r="H507" s="147"/>
      <c r="I507" s="147"/>
      <c r="J507" s="147"/>
      <c r="K507" s="147"/>
      <c r="L507" s="147"/>
      <c r="M507" s="147"/>
      <c r="N507" s="147"/>
      <c r="O507" s="147"/>
      <c r="P507" s="147"/>
      <c r="Q507" s="147"/>
      <c r="R507" s="147"/>
      <c r="S507" s="147"/>
      <c r="T507" s="147"/>
      <c r="U507" s="147"/>
      <c r="V507" s="147"/>
      <c r="W507" s="147"/>
      <c r="X507" s="147"/>
      <c r="Y507" s="147"/>
      <c r="Z507" s="147"/>
      <c r="AA507" s="147"/>
      <c r="AB507" s="147"/>
      <c r="AC507" s="147"/>
      <c r="AD507" s="147"/>
      <c r="AE507" s="147"/>
      <c r="AF507" s="147"/>
      <c r="AG507" s="147"/>
      <c r="AH507" s="147"/>
    </row>
    <row r="508" spans="1:34" ht="15.75" customHeight="1" x14ac:dyDescent="0.35">
      <c r="A508" s="147"/>
      <c r="B508" s="147"/>
      <c r="C508" s="147"/>
      <c r="D508" s="147"/>
      <c r="E508" s="147"/>
      <c r="F508" s="147"/>
      <c r="G508" s="147"/>
      <c r="H508" s="147"/>
      <c r="I508" s="147"/>
      <c r="J508" s="147"/>
      <c r="K508" s="147"/>
      <c r="L508" s="147"/>
      <c r="M508" s="147"/>
      <c r="N508" s="147"/>
      <c r="O508" s="147"/>
      <c r="P508" s="147"/>
      <c r="Q508" s="147"/>
      <c r="R508" s="147"/>
      <c r="S508" s="147"/>
      <c r="T508" s="147"/>
      <c r="U508" s="147"/>
      <c r="V508" s="147"/>
      <c r="W508" s="147"/>
      <c r="X508" s="147"/>
      <c r="Y508" s="147"/>
      <c r="Z508" s="147"/>
      <c r="AA508" s="147"/>
      <c r="AB508" s="147"/>
      <c r="AC508" s="147"/>
      <c r="AD508" s="147"/>
      <c r="AE508" s="147"/>
      <c r="AF508" s="147"/>
      <c r="AG508" s="147"/>
      <c r="AH508" s="147"/>
    </row>
    <row r="509" spans="1:34" ht="15.75" customHeight="1" x14ac:dyDescent="0.35">
      <c r="A509" s="147"/>
      <c r="B509" s="147"/>
      <c r="C509" s="147"/>
      <c r="D509" s="147"/>
      <c r="E509" s="147"/>
      <c r="F509" s="147"/>
      <c r="G509" s="147"/>
      <c r="H509" s="147"/>
      <c r="I509" s="147"/>
      <c r="J509" s="147"/>
      <c r="K509" s="147"/>
      <c r="L509" s="147"/>
      <c r="M509" s="147"/>
      <c r="N509" s="147"/>
      <c r="O509" s="147"/>
      <c r="P509" s="147"/>
      <c r="Q509" s="147"/>
      <c r="R509" s="147"/>
      <c r="S509" s="147"/>
      <c r="T509" s="147"/>
      <c r="U509" s="147"/>
      <c r="V509" s="147"/>
      <c r="W509" s="147"/>
      <c r="X509" s="147"/>
      <c r="Y509" s="147"/>
      <c r="Z509" s="147"/>
      <c r="AA509" s="147"/>
      <c r="AB509" s="147"/>
      <c r="AC509" s="147"/>
      <c r="AD509" s="147"/>
      <c r="AE509" s="147"/>
      <c r="AF509" s="147"/>
      <c r="AG509" s="147"/>
      <c r="AH509" s="147"/>
    </row>
    <row r="510" spans="1:34" ht="15.75" customHeight="1" x14ac:dyDescent="0.35">
      <c r="A510" s="147"/>
      <c r="B510" s="147"/>
      <c r="C510" s="147"/>
      <c r="D510" s="147"/>
      <c r="E510" s="147"/>
      <c r="F510" s="147"/>
      <c r="G510" s="147"/>
      <c r="H510" s="147"/>
      <c r="I510" s="147"/>
      <c r="J510" s="147"/>
      <c r="K510" s="147"/>
      <c r="L510" s="147"/>
      <c r="M510" s="147"/>
      <c r="N510" s="147"/>
      <c r="O510" s="147"/>
      <c r="P510" s="147"/>
      <c r="Q510" s="147"/>
      <c r="R510" s="147"/>
      <c r="S510" s="147"/>
      <c r="T510" s="147"/>
      <c r="U510" s="147"/>
      <c r="V510" s="147"/>
      <c r="W510" s="147"/>
      <c r="X510" s="147"/>
      <c r="Y510" s="147"/>
      <c r="Z510" s="147"/>
      <c r="AA510" s="147"/>
      <c r="AB510" s="147"/>
      <c r="AC510" s="147"/>
      <c r="AD510" s="147"/>
      <c r="AE510" s="147"/>
      <c r="AF510" s="147"/>
      <c r="AG510" s="147"/>
      <c r="AH510" s="147"/>
    </row>
    <row r="511" spans="1:34" ht="15.75" customHeight="1" x14ac:dyDescent="0.35">
      <c r="A511" s="147"/>
      <c r="B511" s="147"/>
      <c r="C511" s="147"/>
      <c r="D511" s="147"/>
      <c r="E511" s="147"/>
      <c r="F511" s="147"/>
      <c r="G511" s="147"/>
      <c r="H511" s="147"/>
      <c r="I511" s="147"/>
      <c r="J511" s="147"/>
      <c r="K511" s="147"/>
      <c r="L511" s="147"/>
      <c r="M511" s="147"/>
      <c r="N511" s="147"/>
      <c r="O511" s="147"/>
      <c r="P511" s="147"/>
      <c r="Q511" s="147"/>
      <c r="R511" s="147"/>
      <c r="S511" s="147"/>
      <c r="T511" s="147"/>
      <c r="U511" s="147"/>
      <c r="V511" s="147"/>
      <c r="W511" s="147"/>
      <c r="X511" s="147"/>
      <c r="Y511" s="147"/>
      <c r="Z511" s="147"/>
      <c r="AA511" s="147"/>
      <c r="AB511" s="147"/>
      <c r="AC511" s="147"/>
      <c r="AD511" s="147"/>
      <c r="AE511" s="147"/>
      <c r="AF511" s="147"/>
      <c r="AG511" s="147"/>
      <c r="AH511" s="147"/>
    </row>
    <row r="512" spans="1:34" ht="15.75" customHeight="1" x14ac:dyDescent="0.35">
      <c r="A512" s="147"/>
      <c r="B512" s="147"/>
      <c r="C512" s="147"/>
      <c r="D512" s="147"/>
      <c r="E512" s="147"/>
      <c r="F512" s="147"/>
      <c r="G512" s="147"/>
      <c r="H512" s="147"/>
      <c r="I512" s="147"/>
      <c r="J512" s="147"/>
      <c r="K512" s="147"/>
      <c r="L512" s="147"/>
      <c r="M512" s="147"/>
      <c r="N512" s="147"/>
      <c r="O512" s="147"/>
      <c r="P512" s="147"/>
      <c r="Q512" s="147"/>
      <c r="R512" s="147"/>
      <c r="S512" s="147"/>
      <c r="T512" s="147"/>
      <c r="U512" s="147"/>
      <c r="V512" s="147"/>
      <c r="W512" s="147"/>
      <c r="X512" s="147"/>
      <c r="Y512" s="147"/>
      <c r="Z512" s="147"/>
      <c r="AA512" s="147"/>
      <c r="AB512" s="147"/>
      <c r="AC512" s="147"/>
      <c r="AD512" s="147"/>
      <c r="AE512" s="147"/>
      <c r="AF512" s="147"/>
      <c r="AG512" s="147"/>
      <c r="AH512" s="147"/>
    </row>
    <row r="513" spans="1:34" ht="15.75" customHeight="1" x14ac:dyDescent="0.35">
      <c r="A513" s="147"/>
      <c r="B513" s="147"/>
      <c r="C513" s="147"/>
      <c r="D513" s="147"/>
      <c r="E513" s="147"/>
      <c r="F513" s="147"/>
      <c r="G513" s="147"/>
      <c r="H513" s="147"/>
      <c r="I513" s="147"/>
      <c r="J513" s="147"/>
      <c r="K513" s="147"/>
      <c r="L513" s="147"/>
      <c r="M513" s="147"/>
      <c r="N513" s="147"/>
      <c r="O513" s="147"/>
      <c r="P513" s="147"/>
      <c r="Q513" s="147"/>
      <c r="R513" s="147"/>
      <c r="S513" s="147"/>
      <c r="T513" s="147"/>
      <c r="U513" s="147"/>
      <c r="V513" s="147"/>
      <c r="W513" s="147"/>
      <c r="X513" s="147"/>
      <c r="Y513" s="147"/>
      <c r="Z513" s="147"/>
      <c r="AA513" s="147"/>
      <c r="AB513" s="147"/>
      <c r="AC513" s="147"/>
      <c r="AD513" s="147"/>
      <c r="AE513" s="147"/>
      <c r="AF513" s="147"/>
      <c r="AG513" s="147"/>
      <c r="AH513" s="147"/>
    </row>
    <row r="514" spans="1:34" ht="15.75" customHeight="1" x14ac:dyDescent="0.35">
      <c r="A514" s="147"/>
      <c r="B514" s="147"/>
      <c r="C514" s="147"/>
      <c r="D514" s="147"/>
      <c r="E514" s="147"/>
      <c r="F514" s="147"/>
      <c r="G514" s="147"/>
      <c r="H514" s="147"/>
      <c r="I514" s="147"/>
      <c r="J514" s="147"/>
      <c r="K514" s="147"/>
      <c r="L514" s="147"/>
      <c r="M514" s="147"/>
      <c r="N514" s="147"/>
      <c r="O514" s="147"/>
      <c r="P514" s="147"/>
      <c r="Q514" s="147"/>
      <c r="R514" s="147"/>
      <c r="S514" s="147"/>
      <c r="T514" s="147"/>
      <c r="U514" s="147"/>
      <c r="V514" s="147"/>
      <c r="W514" s="147"/>
      <c r="X514" s="147"/>
      <c r="Y514" s="147"/>
      <c r="Z514" s="147"/>
      <c r="AA514" s="147"/>
      <c r="AB514" s="147"/>
      <c r="AC514" s="147"/>
      <c r="AD514" s="147"/>
      <c r="AE514" s="147"/>
      <c r="AF514" s="147"/>
      <c r="AG514" s="147"/>
      <c r="AH514" s="147"/>
    </row>
    <row r="515" spans="1:34" ht="15.75" customHeight="1" x14ac:dyDescent="0.35">
      <c r="A515" s="147"/>
      <c r="B515" s="147"/>
      <c r="C515" s="147"/>
      <c r="D515" s="147"/>
      <c r="E515" s="147"/>
      <c r="F515" s="147"/>
      <c r="G515" s="147"/>
      <c r="H515" s="147"/>
      <c r="I515" s="147"/>
      <c r="J515" s="147"/>
      <c r="K515" s="147"/>
      <c r="L515" s="147"/>
      <c r="M515" s="147"/>
      <c r="N515" s="147"/>
      <c r="O515" s="147"/>
      <c r="P515" s="147"/>
      <c r="Q515" s="147"/>
      <c r="R515" s="147"/>
      <c r="S515" s="147"/>
      <c r="T515" s="147"/>
      <c r="U515" s="147"/>
      <c r="V515" s="147"/>
      <c r="W515" s="147"/>
      <c r="X515" s="147"/>
      <c r="Y515" s="147"/>
      <c r="Z515" s="147"/>
      <c r="AA515" s="147"/>
      <c r="AB515" s="147"/>
      <c r="AC515" s="147"/>
      <c r="AD515" s="147"/>
      <c r="AE515" s="147"/>
      <c r="AF515" s="147"/>
      <c r="AG515" s="147"/>
      <c r="AH515" s="147"/>
    </row>
    <row r="516" spans="1:34" ht="15.75" customHeight="1" x14ac:dyDescent="0.35">
      <c r="A516" s="147"/>
      <c r="B516" s="147"/>
      <c r="C516" s="147"/>
      <c r="D516" s="147"/>
      <c r="E516" s="147"/>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row>
    <row r="517" spans="1:34" ht="15.75" customHeight="1" x14ac:dyDescent="0.35">
      <c r="A517" s="147"/>
      <c r="B517" s="147"/>
      <c r="C517" s="147"/>
      <c r="D517" s="147"/>
      <c r="E517" s="147"/>
      <c r="F517" s="147"/>
      <c r="G517" s="147"/>
      <c r="H517" s="147"/>
      <c r="I517" s="147"/>
      <c r="J517" s="147"/>
      <c r="K517" s="147"/>
      <c r="L517" s="147"/>
      <c r="M517" s="147"/>
      <c r="N517" s="147"/>
      <c r="O517" s="147"/>
      <c r="P517" s="147"/>
      <c r="Q517" s="147"/>
      <c r="R517" s="147"/>
      <c r="S517" s="147"/>
      <c r="T517" s="147"/>
      <c r="U517" s="147"/>
      <c r="V517" s="147"/>
      <c r="W517" s="147"/>
      <c r="X517" s="147"/>
      <c r="Y517" s="147"/>
      <c r="Z517" s="147"/>
      <c r="AA517" s="147"/>
      <c r="AB517" s="147"/>
      <c r="AC517" s="147"/>
      <c r="AD517" s="147"/>
      <c r="AE517" s="147"/>
      <c r="AF517" s="147"/>
      <c r="AG517" s="147"/>
      <c r="AH517" s="147"/>
    </row>
    <row r="518" spans="1:34" ht="15.75" customHeight="1" x14ac:dyDescent="0.35">
      <c r="A518" s="147"/>
      <c r="B518" s="147"/>
      <c r="C518" s="147"/>
      <c r="D518" s="147"/>
      <c r="E518" s="147"/>
      <c r="F518" s="147"/>
      <c r="G518" s="147"/>
      <c r="H518" s="147"/>
      <c r="I518" s="147"/>
      <c r="J518" s="147"/>
      <c r="K518" s="147"/>
      <c r="L518" s="147"/>
      <c r="M518" s="147"/>
      <c r="N518" s="147"/>
      <c r="O518" s="147"/>
      <c r="P518" s="147"/>
      <c r="Q518" s="147"/>
      <c r="R518" s="147"/>
      <c r="S518" s="147"/>
      <c r="T518" s="147"/>
      <c r="U518" s="147"/>
      <c r="V518" s="147"/>
      <c r="W518" s="147"/>
      <c r="X518" s="147"/>
      <c r="Y518" s="147"/>
      <c r="Z518" s="147"/>
      <c r="AA518" s="147"/>
      <c r="AB518" s="147"/>
      <c r="AC518" s="147"/>
      <c r="AD518" s="147"/>
      <c r="AE518" s="147"/>
      <c r="AF518" s="147"/>
      <c r="AG518" s="147"/>
      <c r="AH518" s="147"/>
    </row>
    <row r="519" spans="1:34" ht="15.75" customHeight="1" x14ac:dyDescent="0.35">
      <c r="A519" s="147"/>
      <c r="B519" s="147"/>
      <c r="C519" s="147"/>
      <c r="D519" s="147"/>
      <c r="E519" s="147"/>
      <c r="F519" s="147"/>
      <c r="G519" s="147"/>
      <c r="H519" s="147"/>
      <c r="I519" s="147"/>
      <c r="J519" s="147"/>
      <c r="K519" s="147"/>
      <c r="L519" s="147"/>
      <c r="M519" s="147"/>
      <c r="N519" s="147"/>
      <c r="O519" s="147"/>
      <c r="P519" s="147"/>
      <c r="Q519" s="147"/>
      <c r="R519" s="147"/>
      <c r="S519" s="147"/>
      <c r="T519" s="147"/>
      <c r="U519" s="147"/>
      <c r="V519" s="147"/>
      <c r="W519" s="147"/>
      <c r="X519" s="147"/>
      <c r="Y519" s="147"/>
      <c r="Z519" s="147"/>
      <c r="AA519" s="147"/>
      <c r="AB519" s="147"/>
      <c r="AC519" s="147"/>
      <c r="AD519" s="147"/>
      <c r="AE519" s="147"/>
      <c r="AF519" s="147"/>
      <c r="AG519" s="147"/>
      <c r="AH519" s="147"/>
    </row>
    <row r="520" spans="1:34" ht="15.75" customHeight="1" x14ac:dyDescent="0.35">
      <c r="A520" s="147"/>
      <c r="B520" s="147"/>
      <c r="C520" s="147"/>
      <c r="D520" s="147"/>
      <c r="E520" s="147"/>
      <c r="F520" s="147"/>
      <c r="G520" s="147"/>
      <c r="H520" s="147"/>
      <c r="I520" s="147"/>
      <c r="J520" s="147"/>
      <c r="K520" s="147"/>
      <c r="L520" s="147"/>
      <c r="M520" s="147"/>
      <c r="N520" s="147"/>
      <c r="O520" s="147"/>
      <c r="P520" s="147"/>
      <c r="Q520" s="147"/>
      <c r="R520" s="147"/>
      <c r="S520" s="147"/>
      <c r="T520" s="147"/>
      <c r="U520" s="147"/>
      <c r="V520" s="147"/>
      <c r="W520" s="147"/>
      <c r="X520" s="147"/>
      <c r="Y520" s="147"/>
      <c r="Z520" s="147"/>
      <c r="AA520" s="147"/>
      <c r="AB520" s="147"/>
      <c r="AC520" s="147"/>
      <c r="AD520" s="147"/>
      <c r="AE520" s="147"/>
      <c r="AF520" s="147"/>
      <c r="AG520" s="147"/>
      <c r="AH520" s="147"/>
    </row>
    <row r="521" spans="1:34" ht="15.75" customHeight="1" x14ac:dyDescent="0.35">
      <c r="A521" s="147"/>
      <c r="B521" s="147"/>
      <c r="C521" s="147"/>
      <c r="D521" s="147"/>
      <c r="E521" s="147"/>
      <c r="F521" s="147"/>
      <c r="G521" s="147"/>
      <c r="H521" s="147"/>
      <c r="I521" s="147"/>
      <c r="J521" s="147"/>
      <c r="K521" s="147"/>
      <c r="L521" s="147"/>
      <c r="M521" s="147"/>
      <c r="N521" s="147"/>
      <c r="O521" s="147"/>
      <c r="P521" s="147"/>
      <c r="Q521" s="147"/>
      <c r="R521" s="147"/>
      <c r="S521" s="147"/>
      <c r="T521" s="147"/>
      <c r="U521" s="147"/>
      <c r="V521" s="147"/>
      <c r="W521" s="147"/>
      <c r="X521" s="147"/>
      <c r="Y521" s="147"/>
      <c r="Z521" s="147"/>
      <c r="AA521" s="147"/>
      <c r="AB521" s="147"/>
      <c r="AC521" s="147"/>
      <c r="AD521" s="147"/>
      <c r="AE521" s="147"/>
      <c r="AF521" s="147"/>
      <c r="AG521" s="147"/>
      <c r="AH521" s="147"/>
    </row>
    <row r="522" spans="1:34" ht="15.75" customHeight="1" x14ac:dyDescent="0.35">
      <c r="A522" s="147"/>
      <c r="B522" s="147"/>
      <c r="C522" s="147"/>
      <c r="D522" s="147"/>
      <c r="E522" s="147"/>
      <c r="F522" s="147"/>
      <c r="G522" s="147"/>
      <c r="H522" s="147"/>
      <c r="I522" s="147"/>
      <c r="J522" s="147"/>
      <c r="K522" s="147"/>
      <c r="L522" s="147"/>
      <c r="M522" s="147"/>
      <c r="N522" s="147"/>
      <c r="O522" s="147"/>
      <c r="P522" s="147"/>
      <c r="Q522" s="147"/>
      <c r="R522" s="147"/>
      <c r="S522" s="147"/>
      <c r="T522" s="147"/>
      <c r="U522" s="147"/>
      <c r="V522" s="147"/>
      <c r="W522" s="147"/>
      <c r="X522" s="147"/>
      <c r="Y522" s="147"/>
      <c r="Z522" s="147"/>
      <c r="AA522" s="147"/>
      <c r="AB522" s="147"/>
      <c r="AC522" s="147"/>
      <c r="AD522" s="147"/>
      <c r="AE522" s="147"/>
      <c r="AF522" s="147"/>
      <c r="AG522" s="147"/>
      <c r="AH522" s="147"/>
    </row>
    <row r="523" spans="1:34" ht="15.75" customHeight="1" x14ac:dyDescent="0.35">
      <c r="A523" s="147"/>
      <c r="B523" s="147"/>
      <c r="C523" s="147"/>
      <c r="D523" s="147"/>
      <c r="E523" s="147"/>
      <c r="F523" s="147"/>
      <c r="G523" s="147"/>
      <c r="H523" s="147"/>
      <c r="I523" s="147"/>
      <c r="J523" s="147"/>
      <c r="K523" s="147"/>
      <c r="L523" s="147"/>
      <c r="M523" s="147"/>
      <c r="N523" s="147"/>
      <c r="O523" s="147"/>
      <c r="P523" s="147"/>
      <c r="Q523" s="147"/>
      <c r="R523" s="147"/>
      <c r="S523" s="147"/>
      <c r="T523" s="147"/>
      <c r="U523" s="147"/>
      <c r="V523" s="147"/>
      <c r="W523" s="147"/>
      <c r="X523" s="147"/>
      <c r="Y523" s="147"/>
      <c r="Z523" s="147"/>
      <c r="AA523" s="147"/>
      <c r="AB523" s="147"/>
      <c r="AC523" s="147"/>
      <c r="AD523" s="147"/>
      <c r="AE523" s="147"/>
      <c r="AF523" s="147"/>
      <c r="AG523" s="147"/>
      <c r="AH523" s="147"/>
    </row>
    <row r="524" spans="1:34" ht="15.75" customHeight="1" x14ac:dyDescent="0.35">
      <c r="A524" s="147"/>
      <c r="B524" s="147"/>
      <c r="C524" s="147"/>
      <c r="D524" s="147"/>
      <c r="E524" s="147"/>
      <c r="F524" s="147"/>
      <c r="G524" s="147"/>
      <c r="H524" s="147"/>
      <c r="I524" s="147"/>
      <c r="J524" s="147"/>
      <c r="K524" s="147"/>
      <c r="L524" s="147"/>
      <c r="M524" s="147"/>
      <c r="N524" s="147"/>
      <c r="O524" s="147"/>
      <c r="P524" s="147"/>
      <c r="Q524" s="147"/>
      <c r="R524" s="147"/>
      <c r="S524" s="147"/>
      <c r="T524" s="147"/>
      <c r="U524" s="147"/>
      <c r="V524" s="147"/>
      <c r="W524" s="147"/>
      <c r="X524" s="147"/>
      <c r="Y524" s="147"/>
      <c r="Z524" s="147"/>
      <c r="AA524" s="147"/>
      <c r="AB524" s="147"/>
      <c r="AC524" s="147"/>
      <c r="AD524" s="147"/>
      <c r="AE524" s="147"/>
      <c r="AF524" s="147"/>
      <c r="AG524" s="147"/>
      <c r="AH524" s="147"/>
    </row>
    <row r="525" spans="1:34" ht="15.75" customHeight="1" x14ac:dyDescent="0.35">
      <c r="A525" s="147"/>
      <c r="B525" s="147"/>
      <c r="C525" s="147"/>
      <c r="D525" s="147"/>
      <c r="E525" s="147"/>
      <c r="F525" s="147"/>
      <c r="G525" s="147"/>
      <c r="H525" s="147"/>
      <c r="I525" s="147"/>
      <c r="J525" s="147"/>
      <c r="K525" s="147"/>
      <c r="L525" s="147"/>
      <c r="M525" s="147"/>
      <c r="N525" s="147"/>
      <c r="O525" s="147"/>
      <c r="P525" s="147"/>
      <c r="Q525" s="147"/>
      <c r="R525" s="147"/>
      <c r="S525" s="147"/>
      <c r="T525" s="147"/>
      <c r="U525" s="147"/>
      <c r="V525" s="147"/>
      <c r="W525" s="147"/>
      <c r="X525" s="147"/>
      <c r="Y525" s="147"/>
      <c r="Z525" s="147"/>
      <c r="AA525" s="147"/>
      <c r="AB525" s="147"/>
      <c r="AC525" s="147"/>
      <c r="AD525" s="147"/>
      <c r="AE525" s="147"/>
      <c r="AF525" s="147"/>
      <c r="AG525" s="147"/>
      <c r="AH525" s="147"/>
    </row>
    <row r="526" spans="1:34" ht="15.75" customHeight="1" x14ac:dyDescent="0.35">
      <c r="A526" s="147"/>
      <c r="B526" s="147"/>
      <c r="C526" s="147"/>
      <c r="D526" s="147"/>
      <c r="E526" s="147"/>
      <c r="F526" s="147"/>
      <c r="G526" s="147"/>
      <c r="H526" s="147"/>
      <c r="I526" s="147"/>
      <c r="J526" s="147"/>
      <c r="K526" s="147"/>
      <c r="L526" s="147"/>
      <c r="M526" s="147"/>
      <c r="N526" s="147"/>
      <c r="O526" s="147"/>
      <c r="P526" s="147"/>
      <c r="Q526" s="147"/>
      <c r="R526" s="147"/>
      <c r="S526" s="147"/>
      <c r="T526" s="147"/>
      <c r="U526" s="147"/>
      <c r="V526" s="147"/>
      <c r="W526" s="147"/>
      <c r="X526" s="147"/>
      <c r="Y526" s="147"/>
      <c r="Z526" s="147"/>
      <c r="AA526" s="147"/>
      <c r="AB526" s="147"/>
      <c r="AC526" s="147"/>
      <c r="AD526" s="147"/>
      <c r="AE526" s="147"/>
      <c r="AF526" s="147"/>
      <c r="AG526" s="147"/>
      <c r="AH526" s="147"/>
    </row>
    <row r="527" spans="1:34" ht="15.75" customHeight="1" x14ac:dyDescent="0.35">
      <c r="A527" s="147"/>
      <c r="B527" s="147"/>
      <c r="C527" s="147"/>
      <c r="D527" s="147"/>
      <c r="E527" s="147"/>
      <c r="F527" s="147"/>
      <c r="G527" s="147"/>
      <c r="H527" s="147"/>
      <c r="I527" s="147"/>
      <c r="J527" s="147"/>
      <c r="K527" s="147"/>
      <c r="L527" s="147"/>
      <c r="M527" s="147"/>
      <c r="N527" s="147"/>
      <c r="O527" s="147"/>
      <c r="P527" s="147"/>
      <c r="Q527" s="147"/>
      <c r="R527" s="147"/>
      <c r="S527" s="147"/>
      <c r="T527" s="147"/>
      <c r="U527" s="147"/>
      <c r="V527" s="147"/>
      <c r="W527" s="147"/>
      <c r="X527" s="147"/>
      <c r="Y527" s="147"/>
      <c r="Z527" s="147"/>
      <c r="AA527" s="147"/>
      <c r="AB527" s="147"/>
      <c r="AC527" s="147"/>
      <c r="AD527" s="147"/>
      <c r="AE527" s="147"/>
      <c r="AF527" s="147"/>
      <c r="AG527" s="147"/>
      <c r="AH527" s="147"/>
    </row>
    <row r="528" spans="1:34" ht="15.75" customHeight="1" x14ac:dyDescent="0.35">
      <c r="A528" s="147"/>
      <c r="B528" s="147"/>
      <c r="C528" s="147"/>
      <c r="D528" s="147"/>
      <c r="E528" s="147"/>
      <c r="F528" s="147"/>
      <c r="G528" s="147"/>
      <c r="H528" s="147"/>
      <c r="I528" s="147"/>
      <c r="J528" s="147"/>
      <c r="K528" s="147"/>
      <c r="L528" s="147"/>
      <c r="M528" s="147"/>
      <c r="N528" s="147"/>
      <c r="O528" s="147"/>
      <c r="P528" s="147"/>
      <c r="Q528" s="147"/>
      <c r="R528" s="147"/>
      <c r="S528" s="147"/>
      <c r="T528" s="147"/>
      <c r="U528" s="147"/>
      <c r="V528" s="147"/>
      <c r="W528" s="147"/>
      <c r="X528" s="147"/>
      <c r="Y528" s="147"/>
      <c r="Z528" s="147"/>
      <c r="AA528" s="147"/>
      <c r="AB528" s="147"/>
      <c r="AC528" s="147"/>
      <c r="AD528" s="147"/>
      <c r="AE528" s="147"/>
      <c r="AF528" s="147"/>
      <c r="AG528" s="147"/>
      <c r="AH528" s="147"/>
    </row>
    <row r="529" spans="1:34" ht="15.75" customHeight="1" x14ac:dyDescent="0.35">
      <c r="A529" s="147"/>
      <c r="B529" s="147"/>
      <c r="C529" s="147"/>
      <c r="D529" s="147"/>
      <c r="E529" s="147"/>
      <c r="F529" s="147"/>
      <c r="G529" s="147"/>
      <c r="H529" s="147"/>
      <c r="I529" s="147"/>
      <c r="J529" s="147"/>
      <c r="K529" s="147"/>
      <c r="L529" s="147"/>
      <c r="M529" s="147"/>
      <c r="N529" s="147"/>
      <c r="O529" s="147"/>
      <c r="P529" s="147"/>
      <c r="Q529" s="147"/>
      <c r="R529" s="147"/>
      <c r="S529" s="147"/>
      <c r="T529" s="147"/>
      <c r="U529" s="147"/>
      <c r="V529" s="147"/>
      <c r="W529" s="147"/>
      <c r="X529" s="147"/>
      <c r="Y529" s="147"/>
      <c r="Z529" s="147"/>
      <c r="AA529" s="147"/>
      <c r="AB529" s="147"/>
      <c r="AC529" s="147"/>
      <c r="AD529" s="147"/>
      <c r="AE529" s="147"/>
      <c r="AF529" s="147"/>
      <c r="AG529" s="147"/>
      <c r="AH529" s="147"/>
    </row>
    <row r="530" spans="1:34" ht="15.75" customHeight="1" x14ac:dyDescent="0.35">
      <c r="A530" s="147"/>
      <c r="B530" s="147"/>
      <c r="C530" s="147"/>
      <c r="D530" s="147"/>
      <c r="E530" s="147"/>
      <c r="F530" s="147"/>
      <c r="G530" s="147"/>
      <c r="H530" s="147"/>
      <c r="I530" s="147"/>
      <c r="J530" s="147"/>
      <c r="K530" s="147"/>
      <c r="L530" s="147"/>
      <c r="M530" s="147"/>
      <c r="N530" s="147"/>
      <c r="O530" s="147"/>
      <c r="P530" s="147"/>
      <c r="Q530" s="147"/>
      <c r="R530" s="147"/>
      <c r="S530" s="147"/>
      <c r="T530" s="147"/>
      <c r="U530" s="147"/>
      <c r="V530" s="147"/>
      <c r="W530" s="147"/>
      <c r="X530" s="147"/>
      <c r="Y530" s="147"/>
      <c r="Z530" s="147"/>
      <c r="AA530" s="147"/>
      <c r="AB530" s="147"/>
      <c r="AC530" s="147"/>
      <c r="AD530" s="147"/>
      <c r="AE530" s="147"/>
      <c r="AF530" s="147"/>
      <c r="AG530" s="147"/>
      <c r="AH530" s="147"/>
    </row>
    <row r="531" spans="1:34" ht="15.75" customHeight="1" x14ac:dyDescent="0.35">
      <c r="A531" s="147"/>
      <c r="B531" s="147"/>
      <c r="C531" s="147"/>
      <c r="D531" s="147"/>
      <c r="E531" s="147"/>
      <c r="F531" s="147"/>
      <c r="G531" s="147"/>
      <c r="H531" s="147"/>
      <c r="I531" s="147"/>
      <c r="J531" s="147"/>
      <c r="K531" s="147"/>
      <c r="L531" s="147"/>
      <c r="M531" s="147"/>
      <c r="N531" s="147"/>
      <c r="O531" s="147"/>
      <c r="P531" s="147"/>
      <c r="Q531" s="147"/>
      <c r="R531" s="147"/>
      <c r="S531" s="147"/>
      <c r="T531" s="147"/>
      <c r="U531" s="147"/>
      <c r="V531" s="147"/>
      <c r="W531" s="147"/>
      <c r="X531" s="147"/>
      <c r="Y531" s="147"/>
      <c r="Z531" s="147"/>
      <c r="AA531" s="147"/>
      <c r="AB531" s="147"/>
      <c r="AC531" s="147"/>
      <c r="AD531" s="147"/>
      <c r="AE531" s="147"/>
      <c r="AF531" s="147"/>
      <c r="AG531" s="147"/>
      <c r="AH531" s="147"/>
    </row>
    <row r="532" spans="1:34" ht="15.75" customHeight="1" x14ac:dyDescent="0.35">
      <c r="A532" s="147"/>
      <c r="B532" s="147"/>
      <c r="C532" s="147"/>
      <c r="D532" s="147"/>
      <c r="E532" s="147"/>
      <c r="F532" s="147"/>
      <c r="G532" s="147"/>
      <c r="H532" s="147"/>
      <c r="I532" s="147"/>
      <c r="J532" s="147"/>
      <c r="K532" s="147"/>
      <c r="L532" s="147"/>
      <c r="M532" s="147"/>
      <c r="N532" s="147"/>
      <c r="O532" s="147"/>
      <c r="P532" s="147"/>
      <c r="Q532" s="147"/>
      <c r="R532" s="147"/>
      <c r="S532" s="147"/>
      <c r="T532" s="147"/>
      <c r="U532" s="147"/>
      <c r="V532" s="147"/>
      <c r="W532" s="147"/>
      <c r="X532" s="147"/>
      <c r="Y532" s="147"/>
      <c r="Z532" s="147"/>
      <c r="AA532" s="147"/>
      <c r="AB532" s="147"/>
      <c r="AC532" s="147"/>
      <c r="AD532" s="147"/>
      <c r="AE532" s="147"/>
      <c r="AF532" s="147"/>
      <c r="AG532" s="147"/>
      <c r="AH532" s="147"/>
    </row>
    <row r="533" spans="1:34" ht="15.75" customHeight="1" x14ac:dyDescent="0.35">
      <c r="A533" s="147"/>
      <c r="B533" s="147"/>
      <c r="C533" s="147"/>
      <c r="D533" s="147"/>
      <c r="E533" s="147"/>
      <c r="F533" s="147"/>
      <c r="G533" s="147"/>
      <c r="H533" s="147"/>
      <c r="I533" s="147"/>
      <c r="J533" s="147"/>
      <c r="K533" s="147"/>
      <c r="L533" s="147"/>
      <c r="M533" s="147"/>
      <c r="N533" s="147"/>
      <c r="O533" s="147"/>
      <c r="P533" s="147"/>
      <c r="Q533" s="147"/>
      <c r="R533" s="147"/>
      <c r="S533" s="147"/>
      <c r="T533" s="147"/>
      <c r="U533" s="147"/>
      <c r="V533" s="147"/>
      <c r="W533" s="147"/>
      <c r="X533" s="147"/>
      <c r="Y533" s="147"/>
      <c r="Z533" s="147"/>
      <c r="AA533" s="147"/>
      <c r="AB533" s="147"/>
      <c r="AC533" s="147"/>
      <c r="AD533" s="147"/>
      <c r="AE533" s="147"/>
      <c r="AF533" s="147"/>
      <c r="AG533" s="147"/>
      <c r="AH533" s="147"/>
    </row>
    <row r="534" spans="1:34" ht="15.75" customHeight="1" x14ac:dyDescent="0.35">
      <c r="A534" s="147"/>
      <c r="B534" s="147"/>
      <c r="C534" s="147"/>
      <c r="D534" s="147"/>
      <c r="E534" s="147"/>
      <c r="F534" s="147"/>
      <c r="G534" s="147"/>
      <c r="H534" s="147"/>
      <c r="I534" s="147"/>
      <c r="J534" s="147"/>
      <c r="K534" s="147"/>
      <c r="L534" s="147"/>
      <c r="M534" s="147"/>
      <c r="N534" s="147"/>
      <c r="O534" s="147"/>
      <c r="P534" s="147"/>
      <c r="Q534" s="147"/>
      <c r="R534" s="147"/>
      <c r="S534" s="147"/>
      <c r="T534" s="147"/>
      <c r="U534" s="147"/>
      <c r="V534" s="147"/>
      <c r="W534" s="147"/>
      <c r="X534" s="147"/>
      <c r="Y534" s="147"/>
      <c r="Z534" s="147"/>
      <c r="AA534" s="147"/>
      <c r="AB534" s="147"/>
      <c r="AC534" s="147"/>
      <c r="AD534" s="147"/>
      <c r="AE534" s="147"/>
      <c r="AF534" s="147"/>
      <c r="AG534" s="147"/>
      <c r="AH534" s="147"/>
    </row>
    <row r="535" spans="1:34" ht="15.75" customHeight="1" x14ac:dyDescent="0.35">
      <c r="A535" s="147"/>
      <c r="B535" s="147"/>
      <c r="C535" s="147"/>
      <c r="D535" s="147"/>
      <c r="E535" s="147"/>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row>
    <row r="536" spans="1:34" ht="15.75" customHeight="1" x14ac:dyDescent="0.35">
      <c r="A536" s="147"/>
      <c r="B536" s="147"/>
      <c r="C536" s="147"/>
      <c r="D536" s="147"/>
      <c r="E536" s="147"/>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row>
    <row r="537" spans="1:34" ht="15.75" customHeight="1" x14ac:dyDescent="0.35">
      <c r="A537" s="147"/>
      <c r="B537" s="147"/>
      <c r="C537" s="147"/>
      <c r="D537" s="147"/>
      <c r="E537" s="147"/>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row>
    <row r="538" spans="1:34" ht="15.75" customHeight="1" x14ac:dyDescent="0.35">
      <c r="A538" s="147"/>
      <c r="B538" s="147"/>
      <c r="C538" s="147"/>
      <c r="D538" s="147"/>
      <c r="E538" s="147"/>
      <c r="F538" s="147"/>
      <c r="G538" s="147"/>
      <c r="H538" s="147"/>
      <c r="I538" s="147"/>
      <c r="J538" s="147"/>
      <c r="K538" s="147"/>
      <c r="L538" s="147"/>
      <c r="M538" s="147"/>
      <c r="N538" s="147"/>
      <c r="O538" s="147"/>
      <c r="P538" s="147"/>
      <c r="Q538" s="147"/>
      <c r="R538" s="147"/>
      <c r="S538" s="147"/>
      <c r="T538" s="147"/>
      <c r="U538" s="147"/>
      <c r="V538" s="147"/>
      <c r="W538" s="147"/>
      <c r="X538" s="147"/>
      <c r="Y538" s="147"/>
      <c r="Z538" s="147"/>
      <c r="AA538" s="147"/>
      <c r="AB538" s="147"/>
      <c r="AC538" s="147"/>
      <c r="AD538" s="147"/>
      <c r="AE538" s="147"/>
      <c r="AF538" s="147"/>
      <c r="AG538" s="147"/>
      <c r="AH538" s="147"/>
    </row>
    <row r="539" spans="1:34" ht="15.75" customHeight="1" x14ac:dyDescent="0.35">
      <c r="A539" s="147"/>
      <c r="B539" s="147"/>
      <c r="C539" s="147"/>
      <c r="D539" s="147"/>
      <c r="E539" s="147"/>
      <c r="F539" s="147"/>
      <c r="G539" s="147"/>
      <c r="H539" s="147"/>
      <c r="I539" s="147"/>
      <c r="J539" s="147"/>
      <c r="K539" s="147"/>
      <c r="L539" s="147"/>
      <c r="M539" s="147"/>
      <c r="N539" s="147"/>
      <c r="O539" s="147"/>
      <c r="P539" s="147"/>
      <c r="Q539" s="147"/>
      <c r="R539" s="147"/>
      <c r="S539" s="147"/>
      <c r="T539" s="147"/>
      <c r="U539" s="147"/>
      <c r="V539" s="147"/>
      <c r="W539" s="147"/>
      <c r="X539" s="147"/>
      <c r="Y539" s="147"/>
      <c r="Z539" s="147"/>
      <c r="AA539" s="147"/>
      <c r="AB539" s="147"/>
      <c r="AC539" s="147"/>
      <c r="AD539" s="147"/>
      <c r="AE539" s="147"/>
      <c r="AF539" s="147"/>
      <c r="AG539" s="147"/>
      <c r="AH539" s="147"/>
    </row>
    <row r="540" spans="1:34" ht="15.75" customHeight="1" x14ac:dyDescent="0.35">
      <c r="A540" s="147"/>
      <c r="B540" s="147"/>
      <c r="C540" s="147"/>
      <c r="D540" s="147"/>
      <c r="E540" s="147"/>
      <c r="F540" s="147"/>
      <c r="G540" s="147"/>
      <c r="H540" s="147"/>
      <c r="I540" s="147"/>
      <c r="J540" s="147"/>
      <c r="K540" s="147"/>
      <c r="L540" s="147"/>
      <c r="M540" s="147"/>
      <c r="N540" s="147"/>
      <c r="O540" s="147"/>
      <c r="P540" s="147"/>
      <c r="Q540" s="147"/>
      <c r="R540" s="147"/>
      <c r="S540" s="147"/>
      <c r="T540" s="147"/>
      <c r="U540" s="147"/>
      <c r="V540" s="147"/>
      <c r="W540" s="147"/>
      <c r="X540" s="147"/>
      <c r="Y540" s="147"/>
      <c r="Z540" s="147"/>
      <c r="AA540" s="147"/>
      <c r="AB540" s="147"/>
      <c r="AC540" s="147"/>
      <c r="AD540" s="147"/>
      <c r="AE540" s="147"/>
      <c r="AF540" s="147"/>
      <c r="AG540" s="147"/>
      <c r="AH540" s="147"/>
    </row>
    <row r="541" spans="1:34" ht="15.75" customHeight="1" x14ac:dyDescent="0.35">
      <c r="A541" s="147"/>
      <c r="B541" s="147"/>
      <c r="C541" s="147"/>
      <c r="D541" s="147"/>
      <c r="E541" s="147"/>
      <c r="F541" s="147"/>
      <c r="G541" s="147"/>
      <c r="H541" s="147"/>
      <c r="I541" s="147"/>
      <c r="J541" s="147"/>
      <c r="K541" s="147"/>
      <c r="L541" s="147"/>
      <c r="M541" s="147"/>
      <c r="N541" s="147"/>
      <c r="O541" s="147"/>
      <c r="P541" s="147"/>
      <c r="Q541" s="147"/>
      <c r="R541" s="147"/>
      <c r="S541" s="147"/>
      <c r="T541" s="147"/>
      <c r="U541" s="147"/>
      <c r="V541" s="147"/>
      <c r="W541" s="147"/>
      <c r="X541" s="147"/>
      <c r="Y541" s="147"/>
      <c r="Z541" s="147"/>
      <c r="AA541" s="147"/>
      <c r="AB541" s="147"/>
      <c r="AC541" s="147"/>
      <c r="AD541" s="147"/>
      <c r="AE541" s="147"/>
      <c r="AF541" s="147"/>
      <c r="AG541" s="147"/>
      <c r="AH541" s="147"/>
    </row>
    <row r="542" spans="1:34" ht="15.75" customHeight="1" x14ac:dyDescent="0.35">
      <c r="A542" s="147"/>
      <c r="B542" s="147"/>
      <c r="C542" s="147"/>
      <c r="D542" s="147"/>
      <c r="E542" s="147"/>
      <c r="F542" s="147"/>
      <c r="G542" s="147"/>
      <c r="H542" s="147"/>
      <c r="I542" s="147"/>
      <c r="J542" s="147"/>
      <c r="K542" s="147"/>
      <c r="L542" s="147"/>
      <c r="M542" s="147"/>
      <c r="N542" s="147"/>
      <c r="O542" s="147"/>
      <c r="P542" s="147"/>
      <c r="Q542" s="147"/>
      <c r="R542" s="147"/>
      <c r="S542" s="147"/>
      <c r="T542" s="147"/>
      <c r="U542" s="147"/>
      <c r="V542" s="147"/>
      <c r="W542" s="147"/>
      <c r="X542" s="147"/>
      <c r="Y542" s="147"/>
      <c r="Z542" s="147"/>
      <c r="AA542" s="147"/>
      <c r="AB542" s="147"/>
      <c r="AC542" s="147"/>
      <c r="AD542" s="147"/>
      <c r="AE542" s="147"/>
      <c r="AF542" s="147"/>
      <c r="AG542" s="147"/>
      <c r="AH542" s="147"/>
    </row>
    <row r="543" spans="1:34" ht="15.75" customHeight="1" x14ac:dyDescent="0.35">
      <c r="A543" s="147"/>
      <c r="B543" s="147"/>
      <c r="C543" s="147"/>
      <c r="D543" s="147"/>
      <c r="E543" s="147"/>
      <c r="F543" s="147"/>
      <c r="G543" s="147"/>
      <c r="H543" s="147"/>
      <c r="I543" s="147"/>
      <c r="J543" s="147"/>
      <c r="K543" s="147"/>
      <c r="L543" s="147"/>
      <c r="M543" s="147"/>
      <c r="N543" s="147"/>
      <c r="O543" s="147"/>
      <c r="P543" s="147"/>
      <c r="Q543" s="147"/>
      <c r="R543" s="147"/>
      <c r="S543" s="147"/>
      <c r="T543" s="147"/>
      <c r="U543" s="147"/>
      <c r="V543" s="147"/>
      <c r="W543" s="147"/>
      <c r="X543" s="147"/>
      <c r="Y543" s="147"/>
      <c r="Z543" s="147"/>
      <c r="AA543" s="147"/>
      <c r="AB543" s="147"/>
      <c r="AC543" s="147"/>
      <c r="AD543" s="147"/>
      <c r="AE543" s="147"/>
      <c r="AF543" s="147"/>
      <c r="AG543" s="147"/>
      <c r="AH543" s="147"/>
    </row>
    <row r="544" spans="1:34" ht="15.75" customHeight="1" x14ac:dyDescent="0.35">
      <c r="A544" s="147"/>
      <c r="B544" s="147"/>
      <c r="C544" s="147"/>
      <c r="D544" s="147"/>
      <c r="E544" s="147"/>
      <c r="F544" s="147"/>
      <c r="G544" s="147"/>
      <c r="H544" s="147"/>
      <c r="I544" s="147"/>
      <c r="J544" s="147"/>
      <c r="K544" s="147"/>
      <c r="L544" s="147"/>
      <c r="M544" s="147"/>
      <c r="N544" s="147"/>
      <c r="O544" s="147"/>
      <c r="P544" s="147"/>
      <c r="Q544" s="147"/>
      <c r="R544" s="147"/>
      <c r="S544" s="147"/>
      <c r="T544" s="147"/>
      <c r="U544" s="147"/>
      <c r="V544" s="147"/>
      <c r="W544" s="147"/>
      <c r="X544" s="147"/>
      <c r="Y544" s="147"/>
      <c r="Z544" s="147"/>
      <c r="AA544" s="147"/>
      <c r="AB544" s="147"/>
      <c r="AC544" s="147"/>
      <c r="AD544" s="147"/>
      <c r="AE544" s="147"/>
      <c r="AF544" s="147"/>
      <c r="AG544" s="147"/>
      <c r="AH544" s="147"/>
    </row>
    <row r="545" spans="1:34" ht="15.75" customHeight="1" x14ac:dyDescent="0.35">
      <c r="A545" s="147"/>
      <c r="B545" s="147"/>
      <c r="C545" s="147"/>
      <c r="D545" s="147"/>
      <c r="E545" s="147"/>
      <c r="F545" s="147"/>
      <c r="G545" s="147"/>
      <c r="H545" s="147"/>
      <c r="I545" s="147"/>
      <c r="J545" s="147"/>
      <c r="K545" s="147"/>
      <c r="L545" s="147"/>
      <c r="M545" s="147"/>
      <c r="N545" s="147"/>
      <c r="O545" s="147"/>
      <c r="P545" s="147"/>
      <c r="Q545" s="147"/>
      <c r="R545" s="147"/>
      <c r="S545" s="147"/>
      <c r="T545" s="147"/>
      <c r="U545" s="147"/>
      <c r="V545" s="147"/>
      <c r="W545" s="147"/>
      <c r="X545" s="147"/>
      <c r="Y545" s="147"/>
      <c r="Z545" s="147"/>
      <c r="AA545" s="147"/>
      <c r="AB545" s="147"/>
      <c r="AC545" s="147"/>
      <c r="AD545" s="147"/>
      <c r="AE545" s="147"/>
      <c r="AF545" s="147"/>
      <c r="AG545" s="147"/>
      <c r="AH545" s="147"/>
    </row>
    <row r="546" spans="1:34" ht="15.75" customHeight="1" x14ac:dyDescent="0.35">
      <c r="A546" s="147"/>
      <c r="B546" s="147"/>
      <c r="C546" s="147"/>
      <c r="D546" s="147"/>
      <c r="E546" s="147"/>
      <c r="F546" s="147"/>
      <c r="G546" s="147"/>
      <c r="H546" s="147"/>
      <c r="I546" s="147"/>
      <c r="J546" s="147"/>
      <c r="K546" s="147"/>
      <c r="L546" s="147"/>
      <c r="M546" s="147"/>
      <c r="N546" s="147"/>
      <c r="O546" s="147"/>
      <c r="P546" s="147"/>
      <c r="Q546" s="147"/>
      <c r="R546" s="147"/>
      <c r="S546" s="147"/>
      <c r="T546" s="147"/>
      <c r="U546" s="147"/>
      <c r="V546" s="147"/>
      <c r="W546" s="147"/>
      <c r="X546" s="147"/>
      <c r="Y546" s="147"/>
      <c r="Z546" s="147"/>
      <c r="AA546" s="147"/>
      <c r="AB546" s="147"/>
      <c r="AC546" s="147"/>
      <c r="AD546" s="147"/>
      <c r="AE546" s="147"/>
      <c r="AF546" s="147"/>
      <c r="AG546" s="147"/>
      <c r="AH546" s="147"/>
    </row>
    <row r="547" spans="1:34" ht="15.75" customHeight="1" x14ac:dyDescent="0.35">
      <c r="A547" s="147"/>
      <c r="B547" s="147"/>
      <c r="C547" s="147"/>
      <c r="D547" s="147"/>
      <c r="E547" s="147"/>
      <c r="F547" s="147"/>
      <c r="G547" s="147"/>
      <c r="H547" s="147"/>
      <c r="I547" s="147"/>
      <c r="J547" s="147"/>
      <c r="K547" s="147"/>
      <c r="L547" s="147"/>
      <c r="M547" s="147"/>
      <c r="N547" s="147"/>
      <c r="O547" s="147"/>
      <c r="P547" s="147"/>
      <c r="Q547" s="147"/>
      <c r="R547" s="147"/>
      <c r="S547" s="147"/>
      <c r="T547" s="147"/>
      <c r="U547" s="147"/>
      <c r="V547" s="147"/>
      <c r="W547" s="147"/>
      <c r="X547" s="147"/>
      <c r="Y547" s="147"/>
      <c r="Z547" s="147"/>
      <c r="AA547" s="147"/>
      <c r="AB547" s="147"/>
      <c r="AC547" s="147"/>
      <c r="AD547" s="147"/>
      <c r="AE547" s="147"/>
      <c r="AF547" s="147"/>
      <c r="AG547" s="147"/>
      <c r="AH547" s="147"/>
    </row>
    <row r="548" spans="1:34" ht="15.75" customHeight="1" x14ac:dyDescent="0.35">
      <c r="A548" s="147"/>
      <c r="B548" s="147"/>
      <c r="C548" s="147"/>
      <c r="D548" s="147"/>
      <c r="E548" s="147"/>
      <c r="F548" s="147"/>
      <c r="G548" s="147"/>
      <c r="H548" s="147"/>
      <c r="I548" s="147"/>
      <c r="J548" s="147"/>
      <c r="K548" s="147"/>
      <c r="L548" s="147"/>
      <c r="M548" s="147"/>
      <c r="N548" s="147"/>
      <c r="O548" s="147"/>
      <c r="P548" s="147"/>
      <c r="Q548" s="147"/>
      <c r="R548" s="147"/>
      <c r="S548" s="147"/>
      <c r="T548" s="147"/>
      <c r="U548" s="147"/>
      <c r="V548" s="147"/>
      <c r="W548" s="147"/>
      <c r="X548" s="147"/>
      <c r="Y548" s="147"/>
      <c r="Z548" s="147"/>
      <c r="AA548" s="147"/>
      <c r="AB548" s="147"/>
      <c r="AC548" s="147"/>
      <c r="AD548" s="147"/>
      <c r="AE548" s="147"/>
      <c r="AF548" s="147"/>
      <c r="AG548" s="147"/>
      <c r="AH548" s="147"/>
    </row>
    <row r="549" spans="1:34" ht="15.75" customHeight="1" x14ac:dyDescent="0.35">
      <c r="A549" s="147"/>
      <c r="B549" s="147"/>
      <c r="C549" s="147"/>
      <c r="D549" s="147"/>
      <c r="E549" s="147"/>
      <c r="F549" s="147"/>
      <c r="G549" s="147"/>
      <c r="H549" s="147"/>
      <c r="I549" s="147"/>
      <c r="J549" s="147"/>
      <c r="K549" s="147"/>
      <c r="L549" s="147"/>
      <c r="M549" s="147"/>
      <c r="N549" s="147"/>
      <c r="O549" s="147"/>
      <c r="P549" s="147"/>
      <c r="Q549" s="147"/>
      <c r="R549" s="147"/>
      <c r="S549" s="147"/>
      <c r="T549" s="147"/>
      <c r="U549" s="147"/>
      <c r="V549" s="147"/>
      <c r="W549" s="147"/>
      <c r="X549" s="147"/>
      <c r="Y549" s="147"/>
      <c r="Z549" s="147"/>
      <c r="AA549" s="147"/>
      <c r="AB549" s="147"/>
      <c r="AC549" s="147"/>
      <c r="AD549" s="147"/>
      <c r="AE549" s="147"/>
      <c r="AF549" s="147"/>
      <c r="AG549" s="147"/>
      <c r="AH549" s="147"/>
    </row>
    <row r="550" spans="1:34" ht="15.75" customHeight="1" x14ac:dyDescent="0.35">
      <c r="A550" s="147"/>
      <c r="B550" s="147"/>
      <c r="C550" s="147"/>
      <c r="D550" s="147"/>
      <c r="E550" s="147"/>
      <c r="F550" s="147"/>
      <c r="G550" s="147"/>
      <c r="H550" s="147"/>
      <c r="I550" s="147"/>
      <c r="J550" s="147"/>
      <c r="K550" s="147"/>
      <c r="L550" s="147"/>
      <c r="M550" s="147"/>
      <c r="N550" s="147"/>
      <c r="O550" s="147"/>
      <c r="P550" s="147"/>
      <c r="Q550" s="147"/>
      <c r="R550" s="147"/>
      <c r="S550" s="147"/>
      <c r="T550" s="147"/>
      <c r="U550" s="147"/>
      <c r="V550" s="147"/>
      <c r="W550" s="147"/>
      <c r="X550" s="147"/>
      <c r="Y550" s="147"/>
      <c r="Z550" s="147"/>
      <c r="AA550" s="147"/>
      <c r="AB550" s="147"/>
      <c r="AC550" s="147"/>
      <c r="AD550" s="147"/>
      <c r="AE550" s="147"/>
      <c r="AF550" s="147"/>
      <c r="AG550" s="147"/>
      <c r="AH550" s="147"/>
    </row>
    <row r="551" spans="1:34" ht="15.75" customHeight="1" x14ac:dyDescent="0.35">
      <c r="A551" s="147"/>
      <c r="B551" s="147"/>
      <c r="C551" s="147"/>
      <c r="D551" s="147"/>
      <c r="E551" s="147"/>
      <c r="F551" s="147"/>
      <c r="G551" s="147"/>
      <c r="H551" s="147"/>
      <c r="I551" s="147"/>
      <c r="J551" s="147"/>
      <c r="K551" s="147"/>
      <c r="L551" s="147"/>
      <c r="M551" s="147"/>
      <c r="N551" s="147"/>
      <c r="O551" s="147"/>
      <c r="P551" s="147"/>
      <c r="Q551" s="147"/>
      <c r="R551" s="147"/>
      <c r="S551" s="147"/>
      <c r="T551" s="147"/>
      <c r="U551" s="147"/>
      <c r="V551" s="147"/>
      <c r="W551" s="147"/>
      <c r="X551" s="147"/>
      <c r="Y551" s="147"/>
      <c r="Z551" s="147"/>
      <c r="AA551" s="147"/>
      <c r="AB551" s="147"/>
      <c r="AC551" s="147"/>
      <c r="AD551" s="147"/>
      <c r="AE551" s="147"/>
      <c r="AF551" s="147"/>
      <c r="AG551" s="147"/>
      <c r="AH551" s="147"/>
    </row>
    <row r="552" spans="1:34" ht="15.75" customHeight="1" x14ac:dyDescent="0.35">
      <c r="A552" s="147"/>
      <c r="B552" s="147"/>
      <c r="C552" s="147"/>
      <c r="D552" s="147"/>
      <c r="E552" s="147"/>
      <c r="F552" s="147"/>
      <c r="G552" s="147"/>
      <c r="H552" s="147"/>
      <c r="I552" s="147"/>
      <c r="J552" s="147"/>
      <c r="K552" s="147"/>
      <c r="L552" s="147"/>
      <c r="M552" s="147"/>
      <c r="N552" s="147"/>
      <c r="O552" s="147"/>
      <c r="P552" s="147"/>
      <c r="Q552" s="147"/>
      <c r="R552" s="147"/>
      <c r="S552" s="147"/>
      <c r="T552" s="147"/>
      <c r="U552" s="147"/>
      <c r="V552" s="147"/>
      <c r="W552" s="147"/>
      <c r="X552" s="147"/>
      <c r="Y552" s="147"/>
      <c r="Z552" s="147"/>
      <c r="AA552" s="147"/>
      <c r="AB552" s="147"/>
      <c r="AC552" s="147"/>
      <c r="AD552" s="147"/>
      <c r="AE552" s="147"/>
      <c r="AF552" s="147"/>
      <c r="AG552" s="147"/>
      <c r="AH552" s="147"/>
    </row>
    <row r="553" spans="1:34" ht="15.75" customHeight="1" x14ac:dyDescent="0.35">
      <c r="A553" s="147"/>
      <c r="B553" s="147"/>
      <c r="C553" s="147"/>
      <c r="D553" s="147"/>
      <c r="E553" s="147"/>
      <c r="F553" s="147"/>
      <c r="G553" s="147"/>
      <c r="H553" s="147"/>
      <c r="I553" s="147"/>
      <c r="J553" s="147"/>
      <c r="K553" s="147"/>
      <c r="L553" s="147"/>
      <c r="M553" s="147"/>
      <c r="N553" s="147"/>
      <c r="O553" s="147"/>
      <c r="P553" s="147"/>
      <c r="Q553" s="147"/>
      <c r="R553" s="147"/>
      <c r="S553" s="147"/>
      <c r="T553" s="147"/>
      <c r="U553" s="147"/>
      <c r="V553" s="147"/>
      <c r="W553" s="147"/>
      <c r="X553" s="147"/>
      <c r="Y553" s="147"/>
      <c r="Z553" s="147"/>
      <c r="AA553" s="147"/>
      <c r="AB553" s="147"/>
      <c r="AC553" s="147"/>
      <c r="AD553" s="147"/>
      <c r="AE553" s="147"/>
      <c r="AF553" s="147"/>
      <c r="AG553" s="147"/>
      <c r="AH553" s="147"/>
    </row>
    <row r="554" spans="1:34" ht="15.75" customHeight="1" x14ac:dyDescent="0.35">
      <c r="A554" s="147"/>
      <c r="B554" s="147"/>
      <c r="C554" s="147"/>
      <c r="D554" s="147"/>
      <c r="E554" s="147"/>
      <c r="F554" s="147"/>
      <c r="G554" s="147"/>
      <c r="H554" s="147"/>
      <c r="I554" s="147"/>
      <c r="J554" s="147"/>
      <c r="K554" s="147"/>
      <c r="L554" s="147"/>
      <c r="M554" s="147"/>
      <c r="N554" s="147"/>
      <c r="O554" s="147"/>
      <c r="P554" s="147"/>
      <c r="Q554" s="147"/>
      <c r="R554" s="147"/>
      <c r="S554" s="147"/>
      <c r="T554" s="147"/>
      <c r="U554" s="147"/>
      <c r="V554" s="147"/>
      <c r="W554" s="147"/>
      <c r="X554" s="147"/>
      <c r="Y554" s="147"/>
      <c r="Z554" s="147"/>
      <c r="AA554" s="147"/>
      <c r="AB554" s="147"/>
      <c r="AC554" s="147"/>
      <c r="AD554" s="147"/>
      <c r="AE554" s="147"/>
      <c r="AF554" s="147"/>
      <c r="AG554" s="147"/>
      <c r="AH554" s="147"/>
    </row>
    <row r="555" spans="1:34" ht="15.75" customHeight="1" x14ac:dyDescent="0.35">
      <c r="A555" s="147"/>
      <c r="B555" s="147"/>
      <c r="C555" s="147"/>
      <c r="D555" s="147"/>
      <c r="E555" s="147"/>
      <c r="F555" s="147"/>
      <c r="G555" s="147"/>
      <c r="H555" s="147"/>
      <c r="I555" s="147"/>
      <c r="J555" s="147"/>
      <c r="K555" s="147"/>
      <c r="L555" s="147"/>
      <c r="M555" s="147"/>
      <c r="N555" s="147"/>
      <c r="O555" s="147"/>
      <c r="P555" s="147"/>
      <c r="Q555" s="147"/>
      <c r="R555" s="147"/>
      <c r="S555" s="147"/>
      <c r="T555" s="147"/>
      <c r="U555" s="147"/>
      <c r="V555" s="147"/>
      <c r="W555" s="147"/>
      <c r="X555" s="147"/>
      <c r="Y555" s="147"/>
      <c r="Z555" s="147"/>
      <c r="AA555" s="147"/>
      <c r="AB555" s="147"/>
      <c r="AC555" s="147"/>
      <c r="AD555" s="147"/>
      <c r="AE555" s="147"/>
      <c r="AF555" s="147"/>
      <c r="AG555" s="147"/>
      <c r="AH555" s="147"/>
    </row>
    <row r="556" spans="1:34" ht="15.75" customHeight="1" x14ac:dyDescent="0.35">
      <c r="A556" s="147"/>
      <c r="B556" s="147"/>
      <c r="C556" s="147"/>
      <c r="D556" s="147"/>
      <c r="E556" s="147"/>
      <c r="F556" s="147"/>
      <c r="G556" s="147"/>
      <c r="H556" s="147"/>
      <c r="I556" s="147"/>
      <c r="J556" s="147"/>
      <c r="K556" s="147"/>
      <c r="L556" s="147"/>
      <c r="M556" s="147"/>
      <c r="N556" s="147"/>
      <c r="O556" s="147"/>
      <c r="P556" s="147"/>
      <c r="Q556" s="147"/>
      <c r="R556" s="147"/>
      <c r="S556" s="147"/>
      <c r="T556" s="147"/>
      <c r="U556" s="147"/>
      <c r="V556" s="147"/>
      <c r="W556" s="147"/>
      <c r="X556" s="147"/>
      <c r="Y556" s="147"/>
      <c r="Z556" s="147"/>
      <c r="AA556" s="147"/>
      <c r="AB556" s="147"/>
      <c r="AC556" s="147"/>
      <c r="AD556" s="147"/>
      <c r="AE556" s="147"/>
      <c r="AF556" s="147"/>
      <c r="AG556" s="147"/>
      <c r="AH556" s="147"/>
    </row>
    <row r="557" spans="1:34" ht="15.75" customHeight="1" x14ac:dyDescent="0.35">
      <c r="A557" s="147"/>
      <c r="B557" s="147"/>
      <c r="C557" s="147"/>
      <c r="D557" s="147"/>
      <c r="E557" s="147"/>
      <c r="F557" s="147"/>
      <c r="G557" s="147"/>
      <c r="H557" s="147"/>
      <c r="I557" s="147"/>
      <c r="J557" s="147"/>
      <c r="K557" s="147"/>
      <c r="L557" s="147"/>
      <c r="M557" s="147"/>
      <c r="N557" s="147"/>
      <c r="O557" s="147"/>
      <c r="P557" s="147"/>
      <c r="Q557" s="147"/>
      <c r="R557" s="147"/>
      <c r="S557" s="147"/>
      <c r="T557" s="147"/>
      <c r="U557" s="147"/>
      <c r="V557" s="147"/>
      <c r="W557" s="147"/>
      <c r="X557" s="147"/>
      <c r="Y557" s="147"/>
      <c r="Z557" s="147"/>
      <c r="AA557" s="147"/>
      <c r="AB557" s="147"/>
      <c r="AC557" s="147"/>
      <c r="AD557" s="147"/>
      <c r="AE557" s="147"/>
      <c r="AF557" s="147"/>
      <c r="AG557" s="147"/>
      <c r="AH557" s="147"/>
    </row>
    <row r="558" spans="1:34" ht="15.75" customHeight="1" x14ac:dyDescent="0.35">
      <c r="A558" s="147"/>
      <c r="B558" s="147"/>
      <c r="C558" s="147"/>
      <c r="D558" s="147"/>
      <c r="E558" s="147"/>
      <c r="F558" s="147"/>
      <c r="G558" s="147"/>
      <c r="H558" s="147"/>
      <c r="I558" s="147"/>
      <c r="J558" s="147"/>
      <c r="K558" s="147"/>
      <c r="L558" s="147"/>
      <c r="M558" s="147"/>
      <c r="N558" s="147"/>
      <c r="O558" s="147"/>
      <c r="P558" s="147"/>
      <c r="Q558" s="147"/>
      <c r="R558" s="147"/>
      <c r="S558" s="147"/>
      <c r="T558" s="147"/>
      <c r="U558" s="147"/>
      <c r="V558" s="147"/>
      <c r="W558" s="147"/>
      <c r="X558" s="147"/>
      <c r="Y558" s="147"/>
      <c r="Z558" s="147"/>
      <c r="AA558" s="147"/>
      <c r="AB558" s="147"/>
      <c r="AC558" s="147"/>
      <c r="AD558" s="147"/>
      <c r="AE558" s="147"/>
      <c r="AF558" s="147"/>
      <c r="AG558" s="147"/>
      <c r="AH558" s="147"/>
    </row>
    <row r="559" spans="1:34" ht="15.75" customHeight="1" x14ac:dyDescent="0.35">
      <c r="A559" s="147"/>
      <c r="B559" s="147"/>
      <c r="C559" s="147"/>
      <c r="D559" s="147"/>
      <c r="E559" s="147"/>
      <c r="F559" s="147"/>
      <c r="G559" s="147"/>
      <c r="H559" s="147"/>
      <c r="I559" s="147"/>
      <c r="J559" s="147"/>
      <c r="K559" s="147"/>
      <c r="L559" s="147"/>
      <c r="M559" s="147"/>
      <c r="N559" s="147"/>
      <c r="O559" s="147"/>
      <c r="P559" s="147"/>
      <c r="Q559" s="147"/>
      <c r="R559" s="147"/>
      <c r="S559" s="147"/>
      <c r="T559" s="147"/>
      <c r="U559" s="147"/>
      <c r="V559" s="147"/>
      <c r="W559" s="147"/>
      <c r="X559" s="147"/>
      <c r="Y559" s="147"/>
      <c r="Z559" s="147"/>
      <c r="AA559" s="147"/>
      <c r="AB559" s="147"/>
      <c r="AC559" s="147"/>
      <c r="AD559" s="147"/>
      <c r="AE559" s="147"/>
      <c r="AF559" s="147"/>
      <c r="AG559" s="147"/>
      <c r="AH559" s="147"/>
    </row>
    <row r="560" spans="1:34" ht="15.75" customHeight="1" x14ac:dyDescent="0.35">
      <c r="A560" s="147"/>
      <c r="B560" s="147"/>
      <c r="C560" s="147"/>
      <c r="D560" s="147"/>
      <c r="E560" s="147"/>
      <c r="F560" s="147"/>
      <c r="G560" s="147"/>
      <c r="H560" s="147"/>
      <c r="I560" s="147"/>
      <c r="J560" s="147"/>
      <c r="K560" s="147"/>
      <c r="L560" s="147"/>
      <c r="M560" s="147"/>
      <c r="N560" s="147"/>
      <c r="O560" s="147"/>
      <c r="P560" s="147"/>
      <c r="Q560" s="147"/>
      <c r="R560" s="147"/>
      <c r="S560" s="147"/>
      <c r="T560" s="147"/>
      <c r="U560" s="147"/>
      <c r="V560" s="147"/>
      <c r="W560" s="147"/>
      <c r="X560" s="147"/>
      <c r="Y560" s="147"/>
      <c r="Z560" s="147"/>
      <c r="AA560" s="147"/>
      <c r="AB560" s="147"/>
      <c r="AC560" s="147"/>
      <c r="AD560" s="147"/>
      <c r="AE560" s="147"/>
      <c r="AF560" s="147"/>
      <c r="AG560" s="147"/>
      <c r="AH560" s="147"/>
    </row>
    <row r="561" spans="1:34" ht="15.75" customHeight="1" x14ac:dyDescent="0.35">
      <c r="A561" s="147"/>
      <c r="B561" s="147"/>
      <c r="C561" s="147"/>
      <c r="D561" s="147"/>
      <c r="E561" s="147"/>
      <c r="F561" s="147"/>
      <c r="G561" s="147"/>
      <c r="H561" s="147"/>
      <c r="I561" s="147"/>
      <c r="J561" s="147"/>
      <c r="K561" s="147"/>
      <c r="L561" s="147"/>
      <c r="M561" s="147"/>
      <c r="N561" s="147"/>
      <c r="O561" s="147"/>
      <c r="P561" s="147"/>
      <c r="Q561" s="147"/>
      <c r="R561" s="147"/>
      <c r="S561" s="147"/>
      <c r="T561" s="147"/>
      <c r="U561" s="147"/>
      <c r="V561" s="147"/>
      <c r="W561" s="147"/>
      <c r="X561" s="147"/>
      <c r="Y561" s="147"/>
      <c r="Z561" s="147"/>
      <c r="AA561" s="147"/>
      <c r="AB561" s="147"/>
      <c r="AC561" s="147"/>
      <c r="AD561" s="147"/>
      <c r="AE561" s="147"/>
      <c r="AF561" s="147"/>
      <c r="AG561" s="147"/>
      <c r="AH561" s="147"/>
    </row>
    <row r="562" spans="1:34" ht="15.75" customHeight="1" x14ac:dyDescent="0.35">
      <c r="A562" s="147"/>
      <c r="B562" s="147"/>
      <c r="C562" s="147"/>
      <c r="D562" s="147"/>
      <c r="E562" s="147"/>
      <c r="F562" s="147"/>
      <c r="G562" s="147"/>
      <c r="H562" s="147"/>
      <c r="I562" s="147"/>
      <c r="J562" s="147"/>
      <c r="K562" s="147"/>
      <c r="L562" s="147"/>
      <c r="M562" s="147"/>
      <c r="N562" s="147"/>
      <c r="O562" s="147"/>
      <c r="P562" s="147"/>
      <c r="Q562" s="147"/>
      <c r="R562" s="147"/>
      <c r="S562" s="147"/>
      <c r="T562" s="147"/>
      <c r="U562" s="147"/>
      <c r="V562" s="147"/>
      <c r="W562" s="147"/>
      <c r="X562" s="147"/>
      <c r="Y562" s="147"/>
      <c r="Z562" s="147"/>
      <c r="AA562" s="147"/>
      <c r="AB562" s="147"/>
      <c r="AC562" s="147"/>
      <c r="AD562" s="147"/>
      <c r="AE562" s="147"/>
      <c r="AF562" s="147"/>
      <c r="AG562" s="147"/>
      <c r="AH562" s="147"/>
    </row>
    <row r="563" spans="1:34" ht="15.75" customHeight="1" x14ac:dyDescent="0.35">
      <c r="A563" s="147"/>
      <c r="B563" s="147"/>
      <c r="C563" s="147"/>
      <c r="D563" s="147"/>
      <c r="E563" s="147"/>
      <c r="F563" s="147"/>
      <c r="G563" s="147"/>
      <c r="H563" s="147"/>
      <c r="I563" s="147"/>
      <c r="J563" s="147"/>
      <c r="K563" s="147"/>
      <c r="L563" s="147"/>
      <c r="M563" s="147"/>
      <c r="N563" s="147"/>
      <c r="O563" s="147"/>
      <c r="P563" s="147"/>
      <c r="Q563" s="147"/>
      <c r="R563" s="147"/>
      <c r="S563" s="147"/>
      <c r="T563" s="147"/>
      <c r="U563" s="147"/>
      <c r="V563" s="147"/>
      <c r="W563" s="147"/>
      <c r="X563" s="147"/>
      <c r="Y563" s="147"/>
      <c r="Z563" s="147"/>
      <c r="AA563" s="147"/>
      <c r="AB563" s="147"/>
      <c r="AC563" s="147"/>
      <c r="AD563" s="147"/>
      <c r="AE563" s="147"/>
      <c r="AF563" s="147"/>
      <c r="AG563" s="147"/>
      <c r="AH563" s="147"/>
    </row>
    <row r="564" spans="1:34" ht="15.75" customHeight="1" x14ac:dyDescent="0.35">
      <c r="A564" s="147"/>
      <c r="B564" s="147"/>
      <c r="C564" s="147"/>
      <c r="D564" s="147"/>
      <c r="E564" s="147"/>
      <c r="F564" s="147"/>
      <c r="G564" s="147"/>
      <c r="H564" s="147"/>
      <c r="I564" s="147"/>
      <c r="J564" s="147"/>
      <c r="K564" s="147"/>
      <c r="L564" s="147"/>
      <c r="M564" s="147"/>
      <c r="N564" s="147"/>
      <c r="O564" s="147"/>
      <c r="P564" s="147"/>
      <c r="Q564" s="147"/>
      <c r="R564" s="147"/>
      <c r="S564" s="147"/>
      <c r="T564" s="147"/>
      <c r="U564" s="147"/>
      <c r="V564" s="147"/>
      <c r="W564" s="147"/>
      <c r="X564" s="147"/>
      <c r="Y564" s="147"/>
      <c r="Z564" s="147"/>
      <c r="AA564" s="147"/>
      <c r="AB564" s="147"/>
      <c r="AC564" s="147"/>
      <c r="AD564" s="147"/>
      <c r="AE564" s="147"/>
      <c r="AF564" s="147"/>
      <c r="AG564" s="147"/>
      <c r="AH564" s="147"/>
    </row>
    <row r="565" spans="1:34" ht="15.75" customHeight="1" x14ac:dyDescent="0.35">
      <c r="A565" s="147"/>
      <c r="B565" s="147"/>
      <c r="C565" s="147"/>
      <c r="D565" s="147"/>
      <c r="E565" s="147"/>
      <c r="F565" s="147"/>
      <c r="G565" s="147"/>
      <c r="H565" s="147"/>
      <c r="I565" s="147"/>
      <c r="J565" s="147"/>
      <c r="K565" s="147"/>
      <c r="L565" s="147"/>
      <c r="M565" s="147"/>
      <c r="N565" s="147"/>
      <c r="O565" s="147"/>
      <c r="P565" s="147"/>
      <c r="Q565" s="147"/>
      <c r="R565" s="147"/>
      <c r="S565" s="147"/>
      <c r="T565" s="147"/>
      <c r="U565" s="147"/>
      <c r="V565" s="147"/>
      <c r="W565" s="147"/>
      <c r="X565" s="147"/>
      <c r="Y565" s="147"/>
      <c r="Z565" s="147"/>
      <c r="AA565" s="147"/>
      <c r="AB565" s="147"/>
      <c r="AC565" s="147"/>
      <c r="AD565" s="147"/>
      <c r="AE565" s="147"/>
      <c r="AF565" s="147"/>
      <c r="AG565" s="147"/>
      <c r="AH565" s="147"/>
    </row>
    <row r="566" spans="1:34" ht="15.75" customHeight="1" x14ac:dyDescent="0.35">
      <c r="A566" s="147"/>
      <c r="B566" s="147"/>
      <c r="C566" s="147"/>
      <c r="D566" s="147"/>
      <c r="E566" s="147"/>
      <c r="F566" s="147"/>
      <c r="G566" s="147"/>
      <c r="H566" s="147"/>
      <c r="I566" s="147"/>
      <c r="J566" s="147"/>
      <c r="K566" s="147"/>
      <c r="L566" s="147"/>
      <c r="M566" s="147"/>
      <c r="N566" s="147"/>
      <c r="O566" s="147"/>
      <c r="P566" s="147"/>
      <c r="Q566" s="147"/>
      <c r="R566" s="147"/>
      <c r="S566" s="147"/>
      <c r="T566" s="147"/>
      <c r="U566" s="147"/>
      <c r="V566" s="147"/>
      <c r="W566" s="147"/>
      <c r="X566" s="147"/>
      <c r="Y566" s="147"/>
      <c r="Z566" s="147"/>
      <c r="AA566" s="147"/>
      <c r="AB566" s="147"/>
      <c r="AC566" s="147"/>
      <c r="AD566" s="147"/>
      <c r="AE566" s="147"/>
      <c r="AF566" s="147"/>
      <c r="AG566" s="147"/>
      <c r="AH566" s="147"/>
    </row>
    <row r="567" spans="1:34" ht="15.75" customHeight="1" x14ac:dyDescent="0.35">
      <c r="A567" s="147"/>
      <c r="B567" s="147"/>
      <c r="C567" s="147"/>
      <c r="D567" s="147"/>
      <c r="E567" s="147"/>
      <c r="F567" s="147"/>
      <c r="G567" s="147"/>
      <c r="H567" s="147"/>
      <c r="I567" s="147"/>
      <c r="J567" s="147"/>
      <c r="K567" s="147"/>
      <c r="L567" s="147"/>
      <c r="M567" s="147"/>
      <c r="N567" s="147"/>
      <c r="O567" s="147"/>
      <c r="P567" s="147"/>
      <c r="Q567" s="147"/>
      <c r="R567" s="147"/>
      <c r="S567" s="147"/>
      <c r="T567" s="147"/>
      <c r="U567" s="147"/>
      <c r="V567" s="147"/>
      <c r="W567" s="147"/>
      <c r="X567" s="147"/>
      <c r="Y567" s="147"/>
      <c r="Z567" s="147"/>
      <c r="AA567" s="147"/>
      <c r="AB567" s="147"/>
      <c r="AC567" s="147"/>
      <c r="AD567" s="147"/>
      <c r="AE567" s="147"/>
      <c r="AF567" s="147"/>
      <c r="AG567" s="147"/>
      <c r="AH567" s="147"/>
    </row>
    <row r="568" spans="1:34" ht="15.75" customHeight="1" x14ac:dyDescent="0.35">
      <c r="A568" s="147"/>
      <c r="B568" s="147"/>
      <c r="C568" s="147"/>
      <c r="D568" s="147"/>
      <c r="E568" s="147"/>
      <c r="F568" s="147"/>
      <c r="G568" s="147"/>
      <c r="H568" s="147"/>
      <c r="I568" s="147"/>
      <c r="J568" s="147"/>
      <c r="K568" s="147"/>
      <c r="L568" s="147"/>
      <c r="M568" s="147"/>
      <c r="N568" s="147"/>
      <c r="O568" s="147"/>
      <c r="P568" s="147"/>
      <c r="Q568" s="147"/>
      <c r="R568" s="147"/>
      <c r="S568" s="147"/>
      <c r="T568" s="147"/>
      <c r="U568" s="147"/>
      <c r="V568" s="147"/>
      <c r="W568" s="147"/>
      <c r="X568" s="147"/>
      <c r="Y568" s="147"/>
      <c r="Z568" s="147"/>
      <c r="AA568" s="147"/>
      <c r="AB568" s="147"/>
      <c r="AC568" s="147"/>
      <c r="AD568" s="147"/>
      <c r="AE568" s="147"/>
      <c r="AF568" s="147"/>
      <c r="AG568" s="147"/>
      <c r="AH568" s="147"/>
    </row>
    <row r="569" spans="1:34" ht="15.75" customHeight="1" x14ac:dyDescent="0.35">
      <c r="A569" s="147"/>
      <c r="B569" s="147"/>
      <c r="C569" s="147"/>
      <c r="D569" s="147"/>
      <c r="E569" s="147"/>
      <c r="F569" s="147"/>
      <c r="G569" s="147"/>
      <c r="H569" s="147"/>
      <c r="I569" s="147"/>
      <c r="J569" s="147"/>
      <c r="K569" s="147"/>
      <c r="L569" s="147"/>
      <c r="M569" s="147"/>
      <c r="N569" s="147"/>
      <c r="O569" s="147"/>
      <c r="P569" s="147"/>
      <c r="Q569" s="147"/>
      <c r="R569" s="147"/>
      <c r="S569" s="147"/>
      <c r="T569" s="147"/>
      <c r="U569" s="147"/>
      <c r="V569" s="147"/>
      <c r="W569" s="147"/>
      <c r="X569" s="147"/>
      <c r="Y569" s="147"/>
      <c r="Z569" s="147"/>
      <c r="AA569" s="147"/>
      <c r="AB569" s="147"/>
      <c r="AC569" s="147"/>
      <c r="AD569" s="147"/>
      <c r="AE569" s="147"/>
      <c r="AF569" s="147"/>
      <c r="AG569" s="147"/>
      <c r="AH569" s="147"/>
    </row>
    <row r="570" spans="1:34" ht="15.75" customHeight="1" x14ac:dyDescent="0.35">
      <c r="A570" s="147"/>
      <c r="B570" s="147"/>
      <c r="C570" s="147"/>
      <c r="D570" s="147"/>
      <c r="E570" s="147"/>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row>
    <row r="571" spans="1:34" ht="15.75" customHeight="1" x14ac:dyDescent="0.35">
      <c r="A571" s="147"/>
      <c r="B571" s="147"/>
      <c r="C571" s="147"/>
      <c r="D571" s="147"/>
      <c r="E571" s="147"/>
      <c r="F571" s="147"/>
      <c r="G571" s="147"/>
      <c r="H571" s="147"/>
      <c r="I571" s="147"/>
      <c r="J571" s="147"/>
      <c r="K571" s="147"/>
      <c r="L571" s="147"/>
      <c r="M571" s="147"/>
      <c r="N571" s="147"/>
      <c r="O571" s="147"/>
      <c r="P571" s="147"/>
      <c r="Q571" s="147"/>
      <c r="R571" s="147"/>
      <c r="S571" s="147"/>
      <c r="T571" s="147"/>
      <c r="U571" s="147"/>
      <c r="V571" s="147"/>
      <c r="W571" s="147"/>
      <c r="X571" s="147"/>
      <c r="Y571" s="147"/>
      <c r="Z571" s="147"/>
      <c r="AA571" s="147"/>
      <c r="AB571" s="147"/>
      <c r="AC571" s="147"/>
      <c r="AD571" s="147"/>
      <c r="AE571" s="147"/>
      <c r="AF571" s="147"/>
      <c r="AG571" s="147"/>
      <c r="AH571" s="147"/>
    </row>
    <row r="572" spans="1:34" ht="15.75" customHeight="1" x14ac:dyDescent="0.35">
      <c r="A572" s="147"/>
      <c r="B572" s="147"/>
      <c r="C572" s="147"/>
      <c r="D572" s="147"/>
      <c r="E572" s="147"/>
      <c r="F572" s="147"/>
      <c r="G572" s="147"/>
      <c r="H572" s="147"/>
      <c r="I572" s="147"/>
      <c r="J572" s="147"/>
      <c r="K572" s="147"/>
      <c r="L572" s="147"/>
      <c r="M572" s="147"/>
      <c r="N572" s="147"/>
      <c r="O572" s="147"/>
      <c r="P572" s="147"/>
      <c r="Q572" s="147"/>
      <c r="R572" s="147"/>
      <c r="S572" s="147"/>
      <c r="T572" s="147"/>
      <c r="U572" s="147"/>
      <c r="V572" s="147"/>
      <c r="W572" s="147"/>
      <c r="X572" s="147"/>
      <c r="Y572" s="147"/>
      <c r="Z572" s="147"/>
      <c r="AA572" s="147"/>
      <c r="AB572" s="147"/>
      <c r="AC572" s="147"/>
      <c r="AD572" s="147"/>
      <c r="AE572" s="147"/>
      <c r="AF572" s="147"/>
      <c r="AG572" s="147"/>
      <c r="AH572" s="147"/>
    </row>
    <row r="573" spans="1:34" ht="15.75" customHeight="1" x14ac:dyDescent="0.35">
      <c r="A573" s="147"/>
      <c r="B573" s="147"/>
      <c r="C573" s="147"/>
      <c r="D573" s="147"/>
      <c r="E573" s="147"/>
      <c r="F573" s="147"/>
      <c r="G573" s="147"/>
      <c r="H573" s="147"/>
      <c r="I573" s="147"/>
      <c r="J573" s="147"/>
      <c r="K573" s="147"/>
      <c r="L573" s="147"/>
      <c r="M573" s="147"/>
      <c r="N573" s="147"/>
      <c r="O573" s="147"/>
      <c r="P573" s="147"/>
      <c r="Q573" s="147"/>
      <c r="R573" s="147"/>
      <c r="S573" s="147"/>
      <c r="T573" s="147"/>
      <c r="U573" s="147"/>
      <c r="V573" s="147"/>
      <c r="W573" s="147"/>
      <c r="X573" s="147"/>
      <c r="Y573" s="147"/>
      <c r="Z573" s="147"/>
      <c r="AA573" s="147"/>
      <c r="AB573" s="147"/>
      <c r="AC573" s="147"/>
      <c r="AD573" s="147"/>
      <c r="AE573" s="147"/>
      <c r="AF573" s="147"/>
      <c r="AG573" s="147"/>
      <c r="AH573" s="147"/>
    </row>
    <row r="574" spans="1:34" ht="15.75" customHeight="1" x14ac:dyDescent="0.35">
      <c r="A574" s="147"/>
      <c r="B574" s="147"/>
      <c r="C574" s="147"/>
      <c r="D574" s="147"/>
      <c r="E574" s="147"/>
      <c r="F574" s="147"/>
      <c r="G574" s="147"/>
      <c r="H574" s="147"/>
      <c r="I574" s="147"/>
      <c r="J574" s="147"/>
      <c r="K574" s="147"/>
      <c r="L574" s="147"/>
      <c r="M574" s="147"/>
      <c r="N574" s="147"/>
      <c r="O574" s="147"/>
      <c r="P574" s="147"/>
      <c r="Q574" s="147"/>
      <c r="R574" s="147"/>
      <c r="S574" s="147"/>
      <c r="T574" s="147"/>
      <c r="U574" s="147"/>
      <c r="V574" s="147"/>
      <c r="W574" s="147"/>
      <c r="X574" s="147"/>
      <c r="Y574" s="147"/>
      <c r="Z574" s="147"/>
      <c r="AA574" s="147"/>
      <c r="AB574" s="147"/>
      <c r="AC574" s="147"/>
      <c r="AD574" s="147"/>
      <c r="AE574" s="147"/>
      <c r="AF574" s="147"/>
      <c r="AG574" s="147"/>
      <c r="AH574" s="147"/>
    </row>
    <row r="575" spans="1:34" ht="15.75" customHeight="1" x14ac:dyDescent="0.35">
      <c r="A575" s="147"/>
      <c r="B575" s="147"/>
      <c r="C575" s="147"/>
      <c r="D575" s="147"/>
      <c r="E575" s="147"/>
      <c r="F575" s="147"/>
      <c r="G575" s="147"/>
      <c r="H575" s="147"/>
      <c r="I575" s="147"/>
      <c r="J575" s="147"/>
      <c r="K575" s="147"/>
      <c r="L575" s="147"/>
      <c r="M575" s="147"/>
      <c r="N575" s="147"/>
      <c r="O575" s="147"/>
      <c r="P575" s="147"/>
      <c r="Q575" s="147"/>
      <c r="R575" s="147"/>
      <c r="S575" s="147"/>
      <c r="T575" s="147"/>
      <c r="U575" s="147"/>
      <c r="V575" s="147"/>
      <c r="W575" s="147"/>
      <c r="X575" s="147"/>
      <c r="Y575" s="147"/>
      <c r="Z575" s="147"/>
      <c r="AA575" s="147"/>
      <c r="AB575" s="147"/>
      <c r="AC575" s="147"/>
      <c r="AD575" s="147"/>
      <c r="AE575" s="147"/>
      <c r="AF575" s="147"/>
      <c r="AG575" s="147"/>
      <c r="AH575" s="147"/>
    </row>
    <row r="576" spans="1:34" ht="15.75" customHeight="1" x14ac:dyDescent="0.35">
      <c r="A576" s="147"/>
      <c r="B576" s="147"/>
      <c r="C576" s="147"/>
      <c r="D576" s="147"/>
      <c r="E576" s="147"/>
      <c r="F576" s="147"/>
      <c r="G576" s="147"/>
      <c r="H576" s="147"/>
      <c r="I576" s="147"/>
      <c r="J576" s="147"/>
      <c r="K576" s="147"/>
      <c r="L576" s="147"/>
      <c r="M576" s="147"/>
      <c r="N576" s="147"/>
      <c r="O576" s="147"/>
      <c r="P576" s="147"/>
      <c r="Q576" s="147"/>
      <c r="R576" s="147"/>
      <c r="S576" s="147"/>
      <c r="T576" s="147"/>
      <c r="U576" s="147"/>
      <c r="V576" s="147"/>
      <c r="W576" s="147"/>
      <c r="X576" s="147"/>
      <c r="Y576" s="147"/>
      <c r="Z576" s="147"/>
      <c r="AA576" s="147"/>
      <c r="AB576" s="147"/>
      <c r="AC576" s="147"/>
      <c r="AD576" s="147"/>
      <c r="AE576" s="147"/>
      <c r="AF576" s="147"/>
      <c r="AG576" s="147"/>
      <c r="AH576" s="147"/>
    </row>
    <row r="577" spans="1:34" ht="15.75" customHeight="1" x14ac:dyDescent="0.35">
      <c r="A577" s="147"/>
      <c r="B577" s="147"/>
      <c r="C577" s="147"/>
      <c r="D577" s="147"/>
      <c r="E577" s="147"/>
      <c r="F577" s="147"/>
      <c r="G577" s="147"/>
      <c r="H577" s="147"/>
      <c r="I577" s="147"/>
      <c r="J577" s="147"/>
      <c r="K577" s="147"/>
      <c r="L577" s="147"/>
      <c r="M577" s="147"/>
      <c r="N577" s="147"/>
      <c r="O577" s="147"/>
      <c r="P577" s="147"/>
      <c r="Q577" s="147"/>
      <c r="R577" s="147"/>
      <c r="S577" s="147"/>
      <c r="T577" s="147"/>
      <c r="U577" s="147"/>
      <c r="V577" s="147"/>
      <c r="W577" s="147"/>
      <c r="X577" s="147"/>
      <c r="Y577" s="147"/>
      <c r="Z577" s="147"/>
      <c r="AA577" s="147"/>
      <c r="AB577" s="147"/>
      <c r="AC577" s="147"/>
      <c r="AD577" s="147"/>
      <c r="AE577" s="147"/>
      <c r="AF577" s="147"/>
      <c r="AG577" s="147"/>
      <c r="AH577" s="147"/>
    </row>
    <row r="578" spans="1:34" ht="15.75" customHeight="1" x14ac:dyDescent="0.35">
      <c r="A578" s="147"/>
      <c r="B578" s="147"/>
      <c r="C578" s="147"/>
      <c r="D578" s="147"/>
      <c r="E578" s="147"/>
      <c r="F578" s="147"/>
      <c r="G578" s="147"/>
      <c r="H578" s="147"/>
      <c r="I578" s="147"/>
      <c r="J578" s="147"/>
      <c r="K578" s="147"/>
      <c r="L578" s="147"/>
      <c r="M578" s="147"/>
      <c r="N578" s="147"/>
      <c r="O578" s="147"/>
      <c r="P578" s="147"/>
      <c r="Q578" s="147"/>
      <c r="R578" s="147"/>
      <c r="S578" s="147"/>
      <c r="T578" s="147"/>
      <c r="U578" s="147"/>
      <c r="V578" s="147"/>
      <c r="W578" s="147"/>
      <c r="X578" s="147"/>
      <c r="Y578" s="147"/>
      <c r="Z578" s="147"/>
      <c r="AA578" s="147"/>
      <c r="AB578" s="147"/>
      <c r="AC578" s="147"/>
      <c r="AD578" s="147"/>
      <c r="AE578" s="147"/>
      <c r="AF578" s="147"/>
      <c r="AG578" s="147"/>
      <c r="AH578" s="147"/>
    </row>
    <row r="579" spans="1:34" ht="15.75" customHeight="1" x14ac:dyDescent="0.35">
      <c r="A579" s="147"/>
      <c r="B579" s="147"/>
      <c r="C579" s="147"/>
      <c r="D579" s="147"/>
      <c r="E579" s="147"/>
      <c r="F579" s="147"/>
      <c r="G579" s="147"/>
      <c r="H579" s="147"/>
      <c r="I579" s="147"/>
      <c r="J579" s="147"/>
      <c r="K579" s="147"/>
      <c r="L579" s="147"/>
      <c r="M579" s="147"/>
      <c r="N579" s="147"/>
      <c r="O579" s="147"/>
      <c r="P579" s="147"/>
      <c r="Q579" s="147"/>
      <c r="R579" s="147"/>
      <c r="S579" s="147"/>
      <c r="T579" s="147"/>
      <c r="U579" s="147"/>
      <c r="V579" s="147"/>
      <c r="W579" s="147"/>
      <c r="X579" s="147"/>
      <c r="Y579" s="147"/>
      <c r="Z579" s="147"/>
      <c r="AA579" s="147"/>
      <c r="AB579" s="147"/>
      <c r="AC579" s="147"/>
      <c r="AD579" s="147"/>
      <c r="AE579" s="147"/>
      <c r="AF579" s="147"/>
      <c r="AG579" s="147"/>
      <c r="AH579" s="147"/>
    </row>
    <row r="580" spans="1:34" ht="15.75" customHeight="1" x14ac:dyDescent="0.35">
      <c r="A580" s="147"/>
      <c r="B580" s="147"/>
      <c r="C580" s="147"/>
      <c r="D580" s="147"/>
      <c r="E580" s="147"/>
      <c r="F580" s="147"/>
      <c r="G580" s="147"/>
      <c r="H580" s="147"/>
      <c r="I580" s="147"/>
      <c r="J580" s="147"/>
      <c r="K580" s="147"/>
      <c r="L580" s="147"/>
      <c r="M580" s="147"/>
      <c r="N580" s="147"/>
      <c r="O580" s="147"/>
      <c r="P580" s="147"/>
      <c r="Q580" s="147"/>
      <c r="R580" s="147"/>
      <c r="S580" s="147"/>
      <c r="T580" s="147"/>
      <c r="U580" s="147"/>
      <c r="V580" s="147"/>
      <c r="W580" s="147"/>
      <c r="X580" s="147"/>
      <c r="Y580" s="147"/>
      <c r="Z580" s="147"/>
      <c r="AA580" s="147"/>
      <c r="AB580" s="147"/>
      <c r="AC580" s="147"/>
      <c r="AD580" s="147"/>
      <c r="AE580" s="147"/>
      <c r="AF580" s="147"/>
      <c r="AG580" s="147"/>
      <c r="AH580" s="147"/>
    </row>
    <row r="581" spans="1:34" ht="15.75" customHeight="1" x14ac:dyDescent="0.35">
      <c r="A581" s="147"/>
      <c r="B581" s="147"/>
      <c r="C581" s="147"/>
      <c r="D581" s="147"/>
      <c r="E581" s="147"/>
      <c r="F581" s="147"/>
      <c r="G581" s="147"/>
      <c r="H581" s="147"/>
      <c r="I581" s="147"/>
      <c r="J581" s="147"/>
      <c r="K581" s="147"/>
      <c r="L581" s="147"/>
      <c r="M581" s="147"/>
      <c r="N581" s="147"/>
      <c r="O581" s="147"/>
      <c r="P581" s="147"/>
      <c r="Q581" s="147"/>
      <c r="R581" s="147"/>
      <c r="S581" s="147"/>
      <c r="T581" s="147"/>
      <c r="U581" s="147"/>
      <c r="V581" s="147"/>
      <c r="W581" s="147"/>
      <c r="X581" s="147"/>
      <c r="Y581" s="147"/>
      <c r="Z581" s="147"/>
      <c r="AA581" s="147"/>
      <c r="AB581" s="147"/>
      <c r="AC581" s="147"/>
      <c r="AD581" s="147"/>
      <c r="AE581" s="147"/>
      <c r="AF581" s="147"/>
      <c r="AG581" s="147"/>
      <c r="AH581" s="147"/>
    </row>
    <row r="582" spans="1:34" ht="15.75" customHeight="1" x14ac:dyDescent="0.35">
      <c r="A582" s="147"/>
      <c r="B582" s="147"/>
      <c r="C582" s="147"/>
      <c r="D582" s="147"/>
      <c r="E582" s="147"/>
      <c r="F582" s="147"/>
      <c r="G582" s="147"/>
      <c r="H582" s="147"/>
      <c r="I582" s="147"/>
      <c r="J582" s="147"/>
      <c r="K582" s="147"/>
      <c r="L582" s="147"/>
      <c r="M582" s="147"/>
      <c r="N582" s="147"/>
      <c r="O582" s="147"/>
      <c r="P582" s="147"/>
      <c r="Q582" s="147"/>
      <c r="R582" s="147"/>
      <c r="S582" s="147"/>
      <c r="T582" s="147"/>
      <c r="U582" s="147"/>
      <c r="V582" s="147"/>
      <c r="W582" s="147"/>
      <c r="X582" s="147"/>
      <c r="Y582" s="147"/>
      <c r="Z582" s="147"/>
      <c r="AA582" s="147"/>
      <c r="AB582" s="147"/>
      <c r="AC582" s="147"/>
      <c r="AD582" s="147"/>
      <c r="AE582" s="147"/>
      <c r="AF582" s="147"/>
      <c r="AG582" s="147"/>
      <c r="AH582" s="147"/>
    </row>
    <row r="583" spans="1:34" ht="15.75" customHeight="1" x14ac:dyDescent="0.35">
      <c r="A583" s="147"/>
      <c r="B583" s="147"/>
      <c r="C583" s="147"/>
      <c r="D583" s="147"/>
      <c r="E583" s="147"/>
      <c r="F583" s="147"/>
      <c r="G583" s="147"/>
      <c r="H583" s="147"/>
      <c r="I583" s="147"/>
      <c r="J583" s="147"/>
      <c r="K583" s="147"/>
      <c r="L583" s="147"/>
      <c r="M583" s="147"/>
      <c r="N583" s="147"/>
      <c r="O583" s="147"/>
      <c r="P583" s="147"/>
      <c r="Q583" s="147"/>
      <c r="R583" s="147"/>
      <c r="S583" s="147"/>
      <c r="T583" s="147"/>
      <c r="U583" s="147"/>
      <c r="V583" s="147"/>
      <c r="W583" s="147"/>
      <c r="X583" s="147"/>
      <c r="Y583" s="147"/>
      <c r="Z583" s="147"/>
      <c r="AA583" s="147"/>
      <c r="AB583" s="147"/>
      <c r="AC583" s="147"/>
      <c r="AD583" s="147"/>
      <c r="AE583" s="147"/>
      <c r="AF583" s="147"/>
      <c r="AG583" s="147"/>
      <c r="AH583" s="147"/>
    </row>
    <row r="584" spans="1:34" ht="15.75" customHeight="1" x14ac:dyDescent="0.35">
      <c r="A584" s="147"/>
      <c r="B584" s="147"/>
      <c r="C584" s="147"/>
      <c r="D584" s="147"/>
      <c r="E584" s="147"/>
      <c r="F584" s="147"/>
      <c r="G584" s="147"/>
      <c r="H584" s="147"/>
      <c r="I584" s="147"/>
      <c r="J584" s="147"/>
      <c r="K584" s="147"/>
      <c r="L584" s="147"/>
      <c r="M584" s="147"/>
      <c r="N584" s="147"/>
      <c r="O584" s="147"/>
      <c r="P584" s="147"/>
      <c r="Q584" s="147"/>
      <c r="R584" s="147"/>
      <c r="S584" s="147"/>
      <c r="T584" s="147"/>
      <c r="U584" s="147"/>
      <c r="V584" s="147"/>
      <c r="W584" s="147"/>
      <c r="X584" s="147"/>
      <c r="Y584" s="147"/>
      <c r="Z584" s="147"/>
      <c r="AA584" s="147"/>
      <c r="AB584" s="147"/>
      <c r="AC584" s="147"/>
      <c r="AD584" s="147"/>
      <c r="AE584" s="147"/>
      <c r="AF584" s="147"/>
      <c r="AG584" s="147"/>
      <c r="AH584" s="147"/>
    </row>
    <row r="585" spans="1:34" ht="15.75" customHeight="1" x14ac:dyDescent="0.35">
      <c r="A585" s="147"/>
      <c r="B585" s="147"/>
      <c r="C585" s="147"/>
      <c r="D585" s="147"/>
      <c r="E585" s="147"/>
      <c r="F585" s="147"/>
      <c r="G585" s="147"/>
      <c r="H585" s="147"/>
      <c r="I585" s="147"/>
      <c r="J585" s="147"/>
      <c r="K585" s="147"/>
      <c r="L585" s="147"/>
      <c r="M585" s="147"/>
      <c r="N585" s="147"/>
      <c r="O585" s="147"/>
      <c r="P585" s="147"/>
      <c r="Q585" s="147"/>
      <c r="R585" s="147"/>
      <c r="S585" s="147"/>
      <c r="T585" s="147"/>
      <c r="U585" s="147"/>
      <c r="V585" s="147"/>
      <c r="W585" s="147"/>
      <c r="X585" s="147"/>
      <c r="Y585" s="147"/>
      <c r="Z585" s="147"/>
      <c r="AA585" s="147"/>
      <c r="AB585" s="147"/>
      <c r="AC585" s="147"/>
      <c r="AD585" s="147"/>
      <c r="AE585" s="147"/>
      <c r="AF585" s="147"/>
      <c r="AG585" s="147"/>
      <c r="AH585" s="147"/>
    </row>
    <row r="586" spans="1:34" ht="15.75" customHeight="1" x14ac:dyDescent="0.35">
      <c r="A586" s="147"/>
      <c r="B586" s="147"/>
      <c r="C586" s="147"/>
      <c r="D586" s="147"/>
      <c r="E586" s="147"/>
      <c r="F586" s="147"/>
      <c r="G586" s="147"/>
      <c r="H586" s="147"/>
      <c r="I586" s="147"/>
      <c r="J586" s="147"/>
      <c r="K586" s="147"/>
      <c r="L586" s="147"/>
      <c r="M586" s="147"/>
      <c r="N586" s="147"/>
      <c r="O586" s="147"/>
      <c r="P586" s="147"/>
      <c r="Q586" s="147"/>
      <c r="R586" s="147"/>
      <c r="S586" s="147"/>
      <c r="T586" s="147"/>
      <c r="U586" s="147"/>
      <c r="V586" s="147"/>
      <c r="W586" s="147"/>
      <c r="X586" s="147"/>
      <c r="Y586" s="147"/>
      <c r="Z586" s="147"/>
      <c r="AA586" s="147"/>
      <c r="AB586" s="147"/>
      <c r="AC586" s="147"/>
      <c r="AD586" s="147"/>
      <c r="AE586" s="147"/>
      <c r="AF586" s="147"/>
      <c r="AG586" s="147"/>
      <c r="AH586" s="147"/>
    </row>
    <row r="587" spans="1:34" ht="15.75" customHeight="1" x14ac:dyDescent="0.35">
      <c r="A587" s="147"/>
      <c r="B587" s="147"/>
      <c r="C587" s="147"/>
      <c r="D587" s="147"/>
      <c r="E587" s="147"/>
      <c r="F587" s="147"/>
      <c r="G587" s="147"/>
      <c r="H587" s="147"/>
      <c r="I587" s="147"/>
      <c r="J587" s="147"/>
      <c r="K587" s="147"/>
      <c r="L587" s="147"/>
      <c r="M587" s="147"/>
      <c r="N587" s="147"/>
      <c r="O587" s="147"/>
      <c r="P587" s="147"/>
      <c r="Q587" s="147"/>
      <c r="R587" s="147"/>
      <c r="S587" s="147"/>
      <c r="T587" s="147"/>
      <c r="U587" s="147"/>
      <c r="V587" s="147"/>
      <c r="W587" s="147"/>
      <c r="X587" s="147"/>
      <c r="Y587" s="147"/>
      <c r="Z587" s="147"/>
      <c r="AA587" s="147"/>
      <c r="AB587" s="147"/>
      <c r="AC587" s="147"/>
      <c r="AD587" s="147"/>
      <c r="AE587" s="147"/>
      <c r="AF587" s="147"/>
      <c r="AG587" s="147"/>
      <c r="AH587" s="147"/>
    </row>
    <row r="588" spans="1:34" ht="15.75" customHeight="1" x14ac:dyDescent="0.35">
      <c r="A588" s="147"/>
      <c r="B588" s="147"/>
      <c r="C588" s="147"/>
      <c r="D588" s="147"/>
      <c r="E588" s="147"/>
      <c r="F588" s="147"/>
      <c r="G588" s="147"/>
      <c r="H588" s="147"/>
      <c r="I588" s="147"/>
      <c r="J588" s="147"/>
      <c r="K588" s="147"/>
      <c r="L588" s="147"/>
      <c r="M588" s="147"/>
      <c r="N588" s="147"/>
      <c r="O588" s="147"/>
      <c r="P588" s="147"/>
      <c r="Q588" s="147"/>
      <c r="R588" s="147"/>
      <c r="S588" s="147"/>
      <c r="T588" s="147"/>
      <c r="U588" s="147"/>
      <c r="V588" s="147"/>
      <c r="W588" s="147"/>
      <c r="X588" s="147"/>
      <c r="Y588" s="147"/>
      <c r="Z588" s="147"/>
      <c r="AA588" s="147"/>
      <c r="AB588" s="147"/>
      <c r="AC588" s="147"/>
      <c r="AD588" s="147"/>
      <c r="AE588" s="147"/>
      <c r="AF588" s="147"/>
      <c r="AG588" s="147"/>
      <c r="AH588" s="147"/>
    </row>
    <row r="589" spans="1:34" ht="15.75" customHeight="1" x14ac:dyDescent="0.35">
      <c r="A589" s="147"/>
      <c r="B589" s="147"/>
      <c r="C589" s="147"/>
      <c r="D589" s="147"/>
      <c r="E589" s="147"/>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row>
    <row r="590" spans="1:34" ht="15.75" customHeight="1" x14ac:dyDescent="0.35">
      <c r="A590" s="147"/>
      <c r="B590" s="147"/>
      <c r="C590" s="147"/>
      <c r="D590" s="147"/>
      <c r="E590" s="147"/>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row>
    <row r="591" spans="1:34" ht="15.75" customHeight="1" x14ac:dyDescent="0.35">
      <c r="A591" s="147"/>
      <c r="B591" s="147"/>
      <c r="C591" s="147"/>
      <c r="D591" s="147"/>
      <c r="E591" s="147"/>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row>
    <row r="592" spans="1:34" ht="15.75" customHeight="1" x14ac:dyDescent="0.35">
      <c r="A592" s="147"/>
      <c r="B592" s="147"/>
      <c r="C592" s="147"/>
      <c r="D592" s="147"/>
      <c r="E592" s="147"/>
      <c r="F592" s="147"/>
      <c r="G592" s="147"/>
      <c r="H592" s="147"/>
      <c r="I592" s="147"/>
      <c r="J592" s="147"/>
      <c r="K592" s="147"/>
      <c r="L592" s="147"/>
      <c r="M592" s="147"/>
      <c r="N592" s="147"/>
      <c r="O592" s="147"/>
      <c r="P592" s="147"/>
      <c r="Q592" s="147"/>
      <c r="R592" s="147"/>
      <c r="S592" s="147"/>
      <c r="T592" s="147"/>
      <c r="U592" s="147"/>
      <c r="V592" s="147"/>
      <c r="W592" s="147"/>
      <c r="X592" s="147"/>
      <c r="Y592" s="147"/>
      <c r="Z592" s="147"/>
      <c r="AA592" s="147"/>
      <c r="AB592" s="147"/>
      <c r="AC592" s="147"/>
      <c r="AD592" s="147"/>
      <c r="AE592" s="147"/>
      <c r="AF592" s="147"/>
      <c r="AG592" s="147"/>
      <c r="AH592" s="147"/>
    </row>
    <row r="593" spans="1:34" ht="15.75" customHeight="1" x14ac:dyDescent="0.35">
      <c r="A593" s="147"/>
      <c r="B593" s="147"/>
      <c r="C593" s="147"/>
      <c r="D593" s="147"/>
      <c r="E593" s="147"/>
      <c r="F593" s="147"/>
      <c r="G593" s="147"/>
      <c r="H593" s="147"/>
      <c r="I593" s="147"/>
      <c r="J593" s="147"/>
      <c r="K593" s="147"/>
      <c r="L593" s="147"/>
      <c r="M593" s="147"/>
      <c r="N593" s="147"/>
      <c r="O593" s="147"/>
      <c r="P593" s="147"/>
      <c r="Q593" s="147"/>
      <c r="R593" s="147"/>
      <c r="S593" s="147"/>
      <c r="T593" s="147"/>
      <c r="U593" s="147"/>
      <c r="V593" s="147"/>
      <c r="W593" s="147"/>
      <c r="X593" s="147"/>
      <c r="Y593" s="147"/>
      <c r="Z593" s="147"/>
      <c r="AA593" s="147"/>
      <c r="AB593" s="147"/>
      <c r="AC593" s="147"/>
      <c r="AD593" s="147"/>
      <c r="AE593" s="147"/>
      <c r="AF593" s="147"/>
      <c r="AG593" s="147"/>
      <c r="AH593" s="147"/>
    </row>
    <row r="594" spans="1:34" ht="15.75" customHeight="1" x14ac:dyDescent="0.35">
      <c r="A594" s="147"/>
      <c r="B594" s="147"/>
      <c r="C594" s="147"/>
      <c r="D594" s="147"/>
      <c r="E594" s="147"/>
      <c r="F594" s="147"/>
      <c r="G594" s="147"/>
      <c r="H594" s="147"/>
      <c r="I594" s="147"/>
      <c r="J594" s="147"/>
      <c r="K594" s="147"/>
      <c r="L594" s="147"/>
      <c r="M594" s="147"/>
      <c r="N594" s="147"/>
      <c r="O594" s="147"/>
      <c r="P594" s="147"/>
      <c r="Q594" s="147"/>
      <c r="R594" s="147"/>
      <c r="S594" s="147"/>
      <c r="T594" s="147"/>
      <c r="U594" s="147"/>
      <c r="V594" s="147"/>
      <c r="W594" s="147"/>
      <c r="X594" s="147"/>
      <c r="Y594" s="147"/>
      <c r="Z594" s="147"/>
      <c r="AA594" s="147"/>
      <c r="AB594" s="147"/>
      <c r="AC594" s="147"/>
      <c r="AD594" s="147"/>
      <c r="AE594" s="147"/>
      <c r="AF594" s="147"/>
      <c r="AG594" s="147"/>
      <c r="AH594" s="147"/>
    </row>
    <row r="595" spans="1:34" ht="15.75" customHeight="1" x14ac:dyDescent="0.35">
      <c r="A595" s="147"/>
      <c r="B595" s="147"/>
      <c r="C595" s="147"/>
      <c r="D595" s="147"/>
      <c r="E595" s="147"/>
      <c r="F595" s="147"/>
      <c r="G595" s="147"/>
      <c r="H595" s="147"/>
      <c r="I595" s="147"/>
      <c r="J595" s="147"/>
      <c r="K595" s="147"/>
      <c r="L595" s="147"/>
      <c r="M595" s="147"/>
      <c r="N595" s="147"/>
      <c r="O595" s="147"/>
      <c r="P595" s="147"/>
      <c r="Q595" s="147"/>
      <c r="R595" s="147"/>
      <c r="S595" s="147"/>
      <c r="T595" s="147"/>
      <c r="U595" s="147"/>
      <c r="V595" s="147"/>
      <c r="W595" s="147"/>
      <c r="X595" s="147"/>
      <c r="Y595" s="147"/>
      <c r="Z595" s="147"/>
      <c r="AA595" s="147"/>
      <c r="AB595" s="147"/>
      <c r="AC595" s="147"/>
      <c r="AD595" s="147"/>
      <c r="AE595" s="147"/>
      <c r="AF595" s="147"/>
      <c r="AG595" s="147"/>
      <c r="AH595" s="147"/>
    </row>
    <row r="596" spans="1:34" ht="15.75" customHeight="1" x14ac:dyDescent="0.35">
      <c r="A596" s="147"/>
      <c r="B596" s="147"/>
      <c r="C596" s="147"/>
      <c r="D596" s="147"/>
      <c r="E596" s="147"/>
      <c r="F596" s="147"/>
      <c r="G596" s="147"/>
      <c r="H596" s="147"/>
      <c r="I596" s="147"/>
      <c r="J596" s="147"/>
      <c r="K596" s="147"/>
      <c r="L596" s="147"/>
      <c r="M596" s="147"/>
      <c r="N596" s="147"/>
      <c r="O596" s="147"/>
      <c r="P596" s="147"/>
      <c r="Q596" s="147"/>
      <c r="R596" s="147"/>
      <c r="S596" s="147"/>
      <c r="T596" s="147"/>
      <c r="U596" s="147"/>
      <c r="V596" s="147"/>
      <c r="W596" s="147"/>
      <c r="X596" s="147"/>
      <c r="Y596" s="147"/>
      <c r="Z596" s="147"/>
      <c r="AA596" s="147"/>
      <c r="AB596" s="147"/>
      <c r="AC596" s="147"/>
      <c r="AD596" s="147"/>
      <c r="AE596" s="147"/>
      <c r="AF596" s="147"/>
      <c r="AG596" s="147"/>
      <c r="AH596" s="147"/>
    </row>
    <row r="597" spans="1:34" ht="15.75" customHeight="1" x14ac:dyDescent="0.35">
      <c r="A597" s="147"/>
      <c r="B597" s="147"/>
      <c r="C597" s="147"/>
      <c r="D597" s="147"/>
      <c r="E597" s="147"/>
      <c r="F597" s="147"/>
      <c r="G597" s="147"/>
      <c r="H597" s="147"/>
      <c r="I597" s="147"/>
      <c r="J597" s="147"/>
      <c r="K597" s="147"/>
      <c r="L597" s="147"/>
      <c r="M597" s="147"/>
      <c r="N597" s="147"/>
      <c r="O597" s="147"/>
      <c r="P597" s="147"/>
      <c r="Q597" s="147"/>
      <c r="R597" s="147"/>
      <c r="S597" s="147"/>
      <c r="T597" s="147"/>
      <c r="U597" s="147"/>
      <c r="V597" s="147"/>
      <c r="W597" s="147"/>
      <c r="X597" s="147"/>
      <c r="Y597" s="147"/>
      <c r="Z597" s="147"/>
      <c r="AA597" s="147"/>
      <c r="AB597" s="147"/>
      <c r="AC597" s="147"/>
      <c r="AD597" s="147"/>
      <c r="AE597" s="147"/>
      <c r="AF597" s="147"/>
      <c r="AG597" s="147"/>
      <c r="AH597" s="147"/>
    </row>
    <row r="598" spans="1:34" ht="15.75" customHeight="1" x14ac:dyDescent="0.35">
      <c r="A598" s="147"/>
      <c r="B598" s="147"/>
      <c r="C598" s="147"/>
      <c r="D598" s="147"/>
      <c r="E598" s="147"/>
      <c r="F598" s="147"/>
      <c r="G598" s="147"/>
      <c r="H598" s="147"/>
      <c r="I598" s="147"/>
      <c r="J598" s="147"/>
      <c r="K598" s="147"/>
      <c r="L598" s="147"/>
      <c r="M598" s="147"/>
      <c r="N598" s="147"/>
      <c r="O598" s="147"/>
      <c r="P598" s="147"/>
      <c r="Q598" s="147"/>
      <c r="R598" s="147"/>
      <c r="S598" s="147"/>
      <c r="T598" s="147"/>
      <c r="U598" s="147"/>
      <c r="V598" s="147"/>
      <c r="W598" s="147"/>
      <c r="X598" s="147"/>
      <c r="Y598" s="147"/>
      <c r="Z598" s="147"/>
      <c r="AA598" s="147"/>
      <c r="AB598" s="147"/>
      <c r="AC598" s="147"/>
      <c r="AD598" s="147"/>
      <c r="AE598" s="147"/>
      <c r="AF598" s="147"/>
      <c r="AG598" s="147"/>
      <c r="AH598" s="147"/>
    </row>
    <row r="599" spans="1:34" ht="15.75" customHeight="1" x14ac:dyDescent="0.35">
      <c r="A599" s="147"/>
      <c r="B599" s="147"/>
      <c r="C599" s="147"/>
      <c r="D599" s="147"/>
      <c r="E599" s="147"/>
      <c r="F599" s="147"/>
      <c r="G599" s="147"/>
      <c r="H599" s="147"/>
      <c r="I599" s="147"/>
      <c r="J599" s="147"/>
      <c r="K599" s="147"/>
      <c r="L599" s="147"/>
      <c r="M599" s="147"/>
      <c r="N599" s="147"/>
      <c r="O599" s="147"/>
      <c r="P599" s="147"/>
      <c r="Q599" s="147"/>
      <c r="R599" s="147"/>
      <c r="S599" s="147"/>
      <c r="T599" s="147"/>
      <c r="U599" s="147"/>
      <c r="V599" s="147"/>
      <c r="W599" s="147"/>
      <c r="X599" s="147"/>
      <c r="Y599" s="147"/>
      <c r="Z599" s="147"/>
      <c r="AA599" s="147"/>
      <c r="AB599" s="147"/>
      <c r="AC599" s="147"/>
      <c r="AD599" s="147"/>
      <c r="AE599" s="147"/>
      <c r="AF599" s="147"/>
      <c r="AG599" s="147"/>
      <c r="AH599" s="147"/>
    </row>
    <row r="600" spans="1:34" ht="15.75" customHeight="1" x14ac:dyDescent="0.35">
      <c r="A600" s="147"/>
      <c r="B600" s="147"/>
      <c r="C600" s="147"/>
      <c r="D600" s="147"/>
      <c r="E600" s="147"/>
      <c r="F600" s="147"/>
      <c r="G600" s="147"/>
      <c r="H600" s="147"/>
      <c r="I600" s="147"/>
      <c r="J600" s="147"/>
      <c r="K600" s="147"/>
      <c r="L600" s="147"/>
      <c r="M600" s="147"/>
      <c r="N600" s="147"/>
      <c r="O600" s="147"/>
      <c r="P600" s="147"/>
      <c r="Q600" s="147"/>
      <c r="R600" s="147"/>
      <c r="S600" s="147"/>
      <c r="T600" s="147"/>
      <c r="U600" s="147"/>
      <c r="V600" s="147"/>
      <c r="W600" s="147"/>
      <c r="X600" s="147"/>
      <c r="Y600" s="147"/>
      <c r="Z600" s="147"/>
      <c r="AA600" s="147"/>
      <c r="AB600" s="147"/>
      <c r="AC600" s="147"/>
      <c r="AD600" s="147"/>
      <c r="AE600" s="147"/>
      <c r="AF600" s="147"/>
      <c r="AG600" s="147"/>
      <c r="AH600" s="147"/>
    </row>
    <row r="601" spans="1:34" ht="15.75" customHeight="1" x14ac:dyDescent="0.35">
      <c r="A601" s="147"/>
      <c r="B601" s="147"/>
      <c r="C601" s="147"/>
      <c r="D601" s="147"/>
      <c r="E601" s="147"/>
      <c r="F601" s="147"/>
      <c r="G601" s="147"/>
      <c r="H601" s="147"/>
      <c r="I601" s="147"/>
      <c r="J601" s="147"/>
      <c r="K601" s="147"/>
      <c r="L601" s="147"/>
      <c r="M601" s="147"/>
      <c r="N601" s="147"/>
      <c r="O601" s="147"/>
      <c r="P601" s="147"/>
      <c r="Q601" s="147"/>
      <c r="R601" s="147"/>
      <c r="S601" s="147"/>
      <c r="T601" s="147"/>
      <c r="U601" s="147"/>
      <c r="V601" s="147"/>
      <c r="W601" s="147"/>
      <c r="X601" s="147"/>
      <c r="Y601" s="147"/>
      <c r="Z601" s="147"/>
      <c r="AA601" s="147"/>
      <c r="AB601" s="147"/>
      <c r="AC601" s="147"/>
      <c r="AD601" s="147"/>
      <c r="AE601" s="147"/>
      <c r="AF601" s="147"/>
      <c r="AG601" s="147"/>
      <c r="AH601" s="147"/>
    </row>
    <row r="602" spans="1:34" ht="15.75" customHeight="1" x14ac:dyDescent="0.35">
      <c r="A602" s="147"/>
      <c r="B602" s="147"/>
      <c r="C602" s="147"/>
      <c r="D602" s="147"/>
      <c r="E602" s="147"/>
      <c r="F602" s="147"/>
      <c r="G602" s="147"/>
      <c r="H602" s="147"/>
      <c r="I602" s="147"/>
      <c r="J602" s="147"/>
      <c r="K602" s="147"/>
      <c r="L602" s="147"/>
      <c r="M602" s="147"/>
      <c r="N602" s="147"/>
      <c r="O602" s="147"/>
      <c r="P602" s="147"/>
      <c r="Q602" s="147"/>
      <c r="R602" s="147"/>
      <c r="S602" s="147"/>
      <c r="T602" s="147"/>
      <c r="U602" s="147"/>
      <c r="V602" s="147"/>
      <c r="W602" s="147"/>
      <c r="X602" s="147"/>
      <c r="Y602" s="147"/>
      <c r="Z602" s="147"/>
      <c r="AA602" s="147"/>
      <c r="AB602" s="147"/>
      <c r="AC602" s="147"/>
      <c r="AD602" s="147"/>
      <c r="AE602" s="147"/>
      <c r="AF602" s="147"/>
      <c r="AG602" s="147"/>
      <c r="AH602" s="147"/>
    </row>
    <row r="603" spans="1:34" ht="15.75" customHeight="1" x14ac:dyDescent="0.35">
      <c r="A603" s="147"/>
      <c r="B603" s="147"/>
      <c r="C603" s="147"/>
      <c r="D603" s="147"/>
      <c r="E603" s="147"/>
      <c r="F603" s="147"/>
      <c r="G603" s="147"/>
      <c r="H603" s="147"/>
      <c r="I603" s="147"/>
      <c r="J603" s="147"/>
      <c r="K603" s="147"/>
      <c r="L603" s="147"/>
      <c r="M603" s="147"/>
      <c r="N603" s="147"/>
      <c r="O603" s="147"/>
      <c r="P603" s="147"/>
      <c r="Q603" s="147"/>
      <c r="R603" s="147"/>
      <c r="S603" s="147"/>
      <c r="T603" s="147"/>
      <c r="U603" s="147"/>
      <c r="V603" s="147"/>
      <c r="W603" s="147"/>
      <c r="X603" s="147"/>
      <c r="Y603" s="147"/>
      <c r="Z603" s="147"/>
      <c r="AA603" s="147"/>
      <c r="AB603" s="147"/>
      <c r="AC603" s="147"/>
      <c r="AD603" s="147"/>
      <c r="AE603" s="147"/>
      <c r="AF603" s="147"/>
      <c r="AG603" s="147"/>
      <c r="AH603" s="147"/>
    </row>
    <row r="604" spans="1:34" ht="15.75" customHeight="1" x14ac:dyDescent="0.35">
      <c r="A604" s="147"/>
      <c r="B604" s="147"/>
      <c r="C604" s="147"/>
      <c r="D604" s="147"/>
      <c r="E604" s="147"/>
      <c r="F604" s="147"/>
      <c r="G604" s="147"/>
      <c r="H604" s="147"/>
      <c r="I604" s="147"/>
      <c r="J604" s="147"/>
      <c r="K604" s="147"/>
      <c r="L604" s="147"/>
      <c r="M604" s="147"/>
      <c r="N604" s="147"/>
      <c r="O604" s="147"/>
      <c r="P604" s="147"/>
      <c r="Q604" s="147"/>
      <c r="R604" s="147"/>
      <c r="S604" s="147"/>
      <c r="T604" s="147"/>
      <c r="U604" s="147"/>
      <c r="V604" s="147"/>
      <c r="W604" s="147"/>
      <c r="X604" s="147"/>
      <c r="Y604" s="147"/>
      <c r="Z604" s="147"/>
      <c r="AA604" s="147"/>
      <c r="AB604" s="147"/>
      <c r="AC604" s="147"/>
      <c r="AD604" s="147"/>
      <c r="AE604" s="147"/>
      <c r="AF604" s="147"/>
      <c r="AG604" s="147"/>
      <c r="AH604" s="147"/>
    </row>
    <row r="605" spans="1:34" ht="15.75" customHeight="1" x14ac:dyDescent="0.35">
      <c r="A605" s="147"/>
      <c r="B605" s="147"/>
      <c r="C605" s="147"/>
      <c r="D605" s="147"/>
      <c r="E605" s="147"/>
      <c r="F605" s="147"/>
      <c r="G605" s="147"/>
      <c r="H605" s="147"/>
      <c r="I605" s="147"/>
      <c r="J605" s="147"/>
      <c r="K605" s="147"/>
      <c r="L605" s="147"/>
      <c r="M605" s="147"/>
      <c r="N605" s="147"/>
      <c r="O605" s="147"/>
      <c r="P605" s="147"/>
      <c r="Q605" s="147"/>
      <c r="R605" s="147"/>
      <c r="S605" s="147"/>
      <c r="T605" s="147"/>
      <c r="U605" s="147"/>
      <c r="V605" s="147"/>
      <c r="W605" s="147"/>
      <c r="X605" s="147"/>
      <c r="Y605" s="147"/>
      <c r="Z605" s="147"/>
      <c r="AA605" s="147"/>
      <c r="AB605" s="147"/>
      <c r="AC605" s="147"/>
      <c r="AD605" s="147"/>
      <c r="AE605" s="147"/>
      <c r="AF605" s="147"/>
      <c r="AG605" s="147"/>
      <c r="AH605" s="147"/>
    </row>
    <row r="606" spans="1:34" ht="15.75" customHeight="1" x14ac:dyDescent="0.35">
      <c r="A606" s="147"/>
      <c r="B606" s="147"/>
      <c r="C606" s="147"/>
      <c r="D606" s="147"/>
      <c r="E606" s="147"/>
      <c r="F606" s="147"/>
      <c r="G606" s="147"/>
      <c r="H606" s="147"/>
      <c r="I606" s="147"/>
      <c r="J606" s="147"/>
      <c r="K606" s="147"/>
      <c r="L606" s="147"/>
      <c r="M606" s="147"/>
      <c r="N606" s="147"/>
      <c r="O606" s="147"/>
      <c r="P606" s="147"/>
      <c r="Q606" s="147"/>
      <c r="R606" s="147"/>
      <c r="S606" s="147"/>
      <c r="T606" s="147"/>
      <c r="U606" s="147"/>
      <c r="V606" s="147"/>
      <c r="W606" s="147"/>
      <c r="X606" s="147"/>
      <c r="Y606" s="147"/>
      <c r="Z606" s="147"/>
      <c r="AA606" s="147"/>
      <c r="AB606" s="147"/>
      <c r="AC606" s="147"/>
      <c r="AD606" s="147"/>
      <c r="AE606" s="147"/>
      <c r="AF606" s="147"/>
      <c r="AG606" s="147"/>
      <c r="AH606" s="147"/>
    </row>
    <row r="607" spans="1:34" ht="15.75" customHeight="1" x14ac:dyDescent="0.35">
      <c r="A607" s="147"/>
      <c r="B607" s="147"/>
      <c r="C607" s="147"/>
      <c r="D607" s="147"/>
      <c r="E607" s="147"/>
      <c r="F607" s="147"/>
      <c r="G607" s="147"/>
      <c r="H607" s="147"/>
      <c r="I607" s="147"/>
      <c r="J607" s="147"/>
      <c r="K607" s="147"/>
      <c r="L607" s="147"/>
      <c r="M607" s="147"/>
      <c r="N607" s="147"/>
      <c r="O607" s="147"/>
      <c r="P607" s="147"/>
      <c r="Q607" s="147"/>
      <c r="R607" s="147"/>
      <c r="S607" s="147"/>
      <c r="T607" s="147"/>
      <c r="U607" s="147"/>
      <c r="V607" s="147"/>
      <c r="W607" s="147"/>
      <c r="X607" s="147"/>
      <c r="Y607" s="147"/>
      <c r="Z607" s="147"/>
      <c r="AA607" s="147"/>
      <c r="AB607" s="147"/>
      <c r="AC607" s="147"/>
      <c r="AD607" s="147"/>
      <c r="AE607" s="147"/>
      <c r="AF607" s="147"/>
      <c r="AG607" s="147"/>
      <c r="AH607" s="147"/>
    </row>
    <row r="608" spans="1:34" ht="15.75" customHeight="1" x14ac:dyDescent="0.35">
      <c r="A608" s="147"/>
      <c r="B608" s="147"/>
      <c r="C608" s="147"/>
      <c r="D608" s="147"/>
      <c r="E608" s="147"/>
      <c r="F608" s="147"/>
      <c r="G608" s="147"/>
      <c r="H608" s="147"/>
      <c r="I608" s="147"/>
      <c r="J608" s="147"/>
      <c r="K608" s="147"/>
      <c r="L608" s="147"/>
      <c r="M608" s="147"/>
      <c r="N608" s="147"/>
      <c r="O608" s="147"/>
      <c r="P608" s="147"/>
      <c r="Q608" s="147"/>
      <c r="R608" s="147"/>
      <c r="S608" s="147"/>
      <c r="T608" s="147"/>
      <c r="U608" s="147"/>
      <c r="V608" s="147"/>
      <c r="W608" s="147"/>
      <c r="X608" s="147"/>
      <c r="Y608" s="147"/>
      <c r="Z608" s="147"/>
      <c r="AA608" s="147"/>
      <c r="AB608" s="147"/>
      <c r="AC608" s="147"/>
      <c r="AD608" s="147"/>
      <c r="AE608" s="147"/>
      <c r="AF608" s="147"/>
      <c r="AG608" s="147"/>
      <c r="AH608" s="147"/>
    </row>
    <row r="609" spans="1:34" ht="15.75" customHeight="1" x14ac:dyDescent="0.35">
      <c r="A609" s="147"/>
      <c r="B609" s="147"/>
      <c r="C609" s="147"/>
      <c r="D609" s="147"/>
      <c r="E609" s="147"/>
      <c r="F609" s="147"/>
      <c r="G609" s="147"/>
      <c r="H609" s="147"/>
      <c r="I609" s="147"/>
      <c r="J609" s="147"/>
      <c r="K609" s="147"/>
      <c r="L609" s="147"/>
      <c r="M609" s="147"/>
      <c r="N609" s="147"/>
      <c r="O609" s="147"/>
      <c r="P609" s="147"/>
      <c r="Q609" s="147"/>
      <c r="R609" s="147"/>
      <c r="S609" s="147"/>
      <c r="T609" s="147"/>
      <c r="U609" s="147"/>
      <c r="V609" s="147"/>
      <c r="W609" s="147"/>
      <c r="X609" s="147"/>
      <c r="Y609" s="147"/>
      <c r="Z609" s="147"/>
      <c r="AA609" s="147"/>
      <c r="AB609" s="147"/>
      <c r="AC609" s="147"/>
      <c r="AD609" s="147"/>
      <c r="AE609" s="147"/>
      <c r="AF609" s="147"/>
      <c r="AG609" s="147"/>
      <c r="AH609" s="147"/>
    </row>
    <row r="610" spans="1:34" ht="15.75" customHeight="1" x14ac:dyDescent="0.35">
      <c r="A610" s="147"/>
      <c r="B610" s="147"/>
      <c r="C610" s="147"/>
      <c r="D610" s="147"/>
      <c r="E610" s="147"/>
      <c r="F610" s="147"/>
      <c r="G610" s="147"/>
      <c r="H610" s="147"/>
      <c r="I610" s="147"/>
      <c r="J610" s="147"/>
      <c r="K610" s="147"/>
      <c r="L610" s="147"/>
      <c r="M610" s="147"/>
      <c r="N610" s="147"/>
      <c r="O610" s="147"/>
      <c r="P610" s="147"/>
      <c r="Q610" s="147"/>
      <c r="R610" s="147"/>
      <c r="S610" s="147"/>
      <c r="T610" s="147"/>
      <c r="U610" s="147"/>
      <c r="V610" s="147"/>
      <c r="W610" s="147"/>
      <c r="X610" s="147"/>
      <c r="Y610" s="147"/>
      <c r="Z610" s="147"/>
      <c r="AA610" s="147"/>
      <c r="AB610" s="147"/>
      <c r="AC610" s="147"/>
      <c r="AD610" s="147"/>
      <c r="AE610" s="147"/>
      <c r="AF610" s="147"/>
      <c r="AG610" s="147"/>
      <c r="AH610" s="147"/>
    </row>
    <row r="611" spans="1:34" ht="15.75" customHeight="1" x14ac:dyDescent="0.35">
      <c r="A611" s="147"/>
      <c r="B611" s="147"/>
      <c r="C611" s="147"/>
      <c r="D611" s="147"/>
      <c r="E611" s="147"/>
      <c r="F611" s="147"/>
      <c r="G611" s="147"/>
      <c r="H611" s="147"/>
      <c r="I611" s="147"/>
      <c r="J611" s="147"/>
      <c r="K611" s="147"/>
      <c r="L611" s="147"/>
      <c r="M611" s="147"/>
      <c r="N611" s="147"/>
      <c r="O611" s="147"/>
      <c r="P611" s="147"/>
      <c r="Q611" s="147"/>
      <c r="R611" s="147"/>
      <c r="S611" s="147"/>
      <c r="T611" s="147"/>
      <c r="U611" s="147"/>
      <c r="V611" s="147"/>
      <c r="W611" s="147"/>
      <c r="X611" s="147"/>
      <c r="Y611" s="147"/>
      <c r="Z611" s="147"/>
      <c r="AA611" s="147"/>
      <c r="AB611" s="147"/>
      <c r="AC611" s="147"/>
      <c r="AD611" s="147"/>
      <c r="AE611" s="147"/>
      <c r="AF611" s="147"/>
      <c r="AG611" s="147"/>
      <c r="AH611" s="147"/>
    </row>
    <row r="612" spans="1:34" ht="15.75" customHeight="1" x14ac:dyDescent="0.35">
      <c r="A612" s="147"/>
      <c r="B612" s="147"/>
      <c r="C612" s="147"/>
      <c r="D612" s="147"/>
      <c r="E612" s="147"/>
      <c r="F612" s="147"/>
      <c r="G612" s="147"/>
      <c r="H612" s="147"/>
      <c r="I612" s="147"/>
      <c r="J612" s="147"/>
      <c r="K612" s="147"/>
      <c r="L612" s="147"/>
      <c r="M612" s="147"/>
      <c r="N612" s="147"/>
      <c r="O612" s="147"/>
      <c r="P612" s="147"/>
      <c r="Q612" s="147"/>
      <c r="R612" s="147"/>
      <c r="S612" s="147"/>
      <c r="T612" s="147"/>
      <c r="U612" s="147"/>
      <c r="V612" s="147"/>
      <c r="W612" s="147"/>
      <c r="X612" s="147"/>
      <c r="Y612" s="147"/>
      <c r="Z612" s="147"/>
      <c r="AA612" s="147"/>
      <c r="AB612" s="147"/>
      <c r="AC612" s="147"/>
      <c r="AD612" s="147"/>
      <c r="AE612" s="147"/>
      <c r="AF612" s="147"/>
      <c r="AG612" s="147"/>
      <c r="AH612" s="147"/>
    </row>
    <row r="613" spans="1:34" ht="15.75" customHeight="1" x14ac:dyDescent="0.35">
      <c r="A613" s="147"/>
      <c r="B613" s="147"/>
      <c r="C613" s="147"/>
      <c r="D613" s="147"/>
      <c r="E613" s="147"/>
      <c r="F613" s="147"/>
      <c r="G613" s="147"/>
      <c r="H613" s="147"/>
      <c r="I613" s="147"/>
      <c r="J613" s="147"/>
      <c r="K613" s="147"/>
      <c r="L613" s="147"/>
      <c r="M613" s="147"/>
      <c r="N613" s="147"/>
      <c r="O613" s="147"/>
      <c r="P613" s="147"/>
      <c r="Q613" s="147"/>
      <c r="R613" s="147"/>
      <c r="S613" s="147"/>
      <c r="T613" s="147"/>
      <c r="U613" s="147"/>
      <c r="V613" s="147"/>
      <c r="W613" s="147"/>
      <c r="X613" s="147"/>
      <c r="Y613" s="147"/>
      <c r="Z613" s="147"/>
      <c r="AA613" s="147"/>
      <c r="AB613" s="147"/>
      <c r="AC613" s="147"/>
      <c r="AD613" s="147"/>
      <c r="AE613" s="147"/>
      <c r="AF613" s="147"/>
      <c r="AG613" s="147"/>
      <c r="AH613" s="147"/>
    </row>
    <row r="614" spans="1:34" ht="15.75" customHeight="1" x14ac:dyDescent="0.35">
      <c r="A614" s="147"/>
      <c r="B614" s="147"/>
      <c r="C614" s="147"/>
      <c r="D614" s="147"/>
      <c r="E614" s="147"/>
      <c r="F614" s="147"/>
      <c r="G614" s="147"/>
      <c r="H614" s="147"/>
      <c r="I614" s="147"/>
      <c r="J614" s="147"/>
      <c r="K614" s="147"/>
      <c r="L614" s="147"/>
      <c r="M614" s="147"/>
      <c r="N614" s="147"/>
      <c r="O614" s="147"/>
      <c r="P614" s="147"/>
      <c r="Q614" s="147"/>
      <c r="R614" s="147"/>
      <c r="S614" s="147"/>
      <c r="T614" s="147"/>
      <c r="U614" s="147"/>
      <c r="V614" s="147"/>
      <c r="W614" s="147"/>
      <c r="X614" s="147"/>
      <c r="Y614" s="147"/>
      <c r="Z614" s="147"/>
      <c r="AA614" s="147"/>
      <c r="AB614" s="147"/>
      <c r="AC614" s="147"/>
      <c r="AD614" s="147"/>
      <c r="AE614" s="147"/>
      <c r="AF614" s="147"/>
      <c r="AG614" s="147"/>
      <c r="AH614" s="147"/>
    </row>
    <row r="615" spans="1:34" ht="15.75" customHeight="1" x14ac:dyDescent="0.35">
      <c r="A615" s="147"/>
      <c r="B615" s="147"/>
      <c r="C615" s="147"/>
      <c r="D615" s="147"/>
      <c r="E615" s="147"/>
      <c r="F615" s="147"/>
      <c r="G615" s="147"/>
      <c r="H615" s="147"/>
      <c r="I615" s="147"/>
      <c r="J615" s="147"/>
      <c r="K615" s="147"/>
      <c r="L615" s="147"/>
      <c r="M615" s="147"/>
      <c r="N615" s="147"/>
      <c r="O615" s="147"/>
      <c r="P615" s="147"/>
      <c r="Q615" s="147"/>
      <c r="R615" s="147"/>
      <c r="S615" s="147"/>
      <c r="T615" s="147"/>
      <c r="U615" s="147"/>
      <c r="V615" s="147"/>
      <c r="W615" s="147"/>
      <c r="X615" s="147"/>
      <c r="Y615" s="147"/>
      <c r="Z615" s="147"/>
      <c r="AA615" s="147"/>
      <c r="AB615" s="147"/>
      <c r="AC615" s="147"/>
      <c r="AD615" s="147"/>
      <c r="AE615" s="147"/>
      <c r="AF615" s="147"/>
      <c r="AG615" s="147"/>
      <c r="AH615" s="147"/>
    </row>
    <row r="616" spans="1:34" ht="15.75" customHeight="1" x14ac:dyDescent="0.35">
      <c r="A616" s="147"/>
      <c r="B616" s="147"/>
      <c r="C616" s="147"/>
      <c r="D616" s="147"/>
      <c r="E616" s="147"/>
      <c r="F616" s="147"/>
      <c r="G616" s="147"/>
      <c r="H616" s="147"/>
      <c r="I616" s="147"/>
      <c r="J616" s="147"/>
      <c r="K616" s="147"/>
      <c r="L616" s="147"/>
      <c r="M616" s="147"/>
      <c r="N616" s="147"/>
      <c r="O616" s="147"/>
      <c r="P616" s="147"/>
      <c r="Q616" s="147"/>
      <c r="R616" s="147"/>
      <c r="S616" s="147"/>
      <c r="T616" s="147"/>
      <c r="U616" s="147"/>
      <c r="V616" s="147"/>
      <c r="W616" s="147"/>
      <c r="X616" s="147"/>
      <c r="Y616" s="147"/>
      <c r="Z616" s="147"/>
      <c r="AA616" s="147"/>
      <c r="AB616" s="147"/>
      <c r="AC616" s="147"/>
      <c r="AD616" s="147"/>
      <c r="AE616" s="147"/>
      <c r="AF616" s="147"/>
      <c r="AG616" s="147"/>
      <c r="AH616" s="147"/>
    </row>
    <row r="617" spans="1:34" ht="15.75" customHeight="1" x14ac:dyDescent="0.35">
      <c r="A617" s="147"/>
      <c r="B617" s="147"/>
      <c r="C617" s="147"/>
      <c r="D617" s="147"/>
      <c r="E617" s="147"/>
      <c r="F617" s="147"/>
      <c r="G617" s="147"/>
      <c r="H617" s="147"/>
      <c r="I617" s="147"/>
      <c r="J617" s="147"/>
      <c r="K617" s="147"/>
      <c r="L617" s="147"/>
      <c r="M617" s="147"/>
      <c r="N617" s="147"/>
      <c r="O617" s="147"/>
      <c r="P617" s="147"/>
      <c r="Q617" s="147"/>
      <c r="R617" s="147"/>
      <c r="S617" s="147"/>
      <c r="T617" s="147"/>
      <c r="U617" s="147"/>
      <c r="V617" s="147"/>
      <c r="W617" s="147"/>
      <c r="X617" s="147"/>
      <c r="Y617" s="147"/>
      <c r="Z617" s="147"/>
      <c r="AA617" s="147"/>
      <c r="AB617" s="147"/>
      <c r="AC617" s="147"/>
      <c r="AD617" s="147"/>
      <c r="AE617" s="147"/>
      <c r="AF617" s="147"/>
      <c r="AG617" s="147"/>
      <c r="AH617" s="147"/>
    </row>
    <row r="618" spans="1:34" ht="15.75" customHeight="1" x14ac:dyDescent="0.35">
      <c r="A618" s="147"/>
      <c r="B618" s="147"/>
      <c r="C618" s="147"/>
      <c r="D618" s="147"/>
      <c r="E618" s="147"/>
      <c r="F618" s="147"/>
      <c r="G618" s="147"/>
      <c r="H618" s="147"/>
      <c r="I618" s="147"/>
      <c r="J618" s="147"/>
      <c r="K618" s="147"/>
      <c r="L618" s="147"/>
      <c r="M618" s="147"/>
      <c r="N618" s="147"/>
      <c r="O618" s="147"/>
      <c r="P618" s="147"/>
      <c r="Q618" s="147"/>
      <c r="R618" s="147"/>
      <c r="S618" s="147"/>
      <c r="T618" s="147"/>
      <c r="U618" s="147"/>
      <c r="V618" s="147"/>
      <c r="W618" s="147"/>
      <c r="X618" s="147"/>
      <c r="Y618" s="147"/>
      <c r="Z618" s="147"/>
      <c r="AA618" s="147"/>
      <c r="AB618" s="147"/>
      <c r="AC618" s="147"/>
      <c r="AD618" s="147"/>
      <c r="AE618" s="147"/>
      <c r="AF618" s="147"/>
      <c r="AG618" s="147"/>
      <c r="AH618" s="147"/>
    </row>
    <row r="619" spans="1:34" ht="15.75" customHeight="1" x14ac:dyDescent="0.35">
      <c r="A619" s="147"/>
      <c r="B619" s="147"/>
      <c r="C619" s="147"/>
      <c r="D619" s="147"/>
      <c r="E619" s="147"/>
      <c r="F619" s="147"/>
      <c r="G619" s="147"/>
      <c r="H619" s="147"/>
      <c r="I619" s="147"/>
      <c r="J619" s="147"/>
      <c r="K619" s="147"/>
      <c r="L619" s="147"/>
      <c r="M619" s="147"/>
      <c r="N619" s="147"/>
      <c r="O619" s="147"/>
      <c r="P619" s="147"/>
      <c r="Q619" s="147"/>
      <c r="R619" s="147"/>
      <c r="S619" s="147"/>
      <c r="T619" s="147"/>
      <c r="U619" s="147"/>
      <c r="V619" s="147"/>
      <c r="W619" s="147"/>
      <c r="X619" s="147"/>
      <c r="Y619" s="147"/>
      <c r="Z619" s="147"/>
      <c r="AA619" s="147"/>
      <c r="AB619" s="147"/>
      <c r="AC619" s="147"/>
      <c r="AD619" s="147"/>
      <c r="AE619" s="147"/>
      <c r="AF619" s="147"/>
      <c r="AG619" s="147"/>
      <c r="AH619" s="147"/>
    </row>
    <row r="620" spans="1:34" ht="15.75" customHeight="1" x14ac:dyDescent="0.35">
      <c r="A620" s="147"/>
      <c r="B620" s="147"/>
      <c r="C620" s="147"/>
      <c r="D620" s="147"/>
      <c r="E620" s="147"/>
      <c r="F620" s="147"/>
      <c r="G620" s="147"/>
      <c r="H620" s="147"/>
      <c r="I620" s="147"/>
      <c r="J620" s="147"/>
      <c r="K620" s="147"/>
      <c r="L620" s="147"/>
      <c r="M620" s="147"/>
      <c r="N620" s="147"/>
      <c r="O620" s="147"/>
      <c r="P620" s="147"/>
      <c r="Q620" s="147"/>
      <c r="R620" s="147"/>
      <c r="S620" s="147"/>
      <c r="T620" s="147"/>
      <c r="U620" s="147"/>
      <c r="V620" s="147"/>
      <c r="W620" s="147"/>
      <c r="X620" s="147"/>
      <c r="Y620" s="147"/>
      <c r="Z620" s="147"/>
      <c r="AA620" s="147"/>
      <c r="AB620" s="147"/>
      <c r="AC620" s="147"/>
      <c r="AD620" s="147"/>
      <c r="AE620" s="147"/>
      <c r="AF620" s="147"/>
      <c r="AG620" s="147"/>
      <c r="AH620" s="147"/>
    </row>
    <row r="621" spans="1:34" ht="15.75" customHeight="1" x14ac:dyDescent="0.35">
      <c r="A621" s="147"/>
      <c r="B621" s="147"/>
      <c r="C621" s="147"/>
      <c r="D621" s="147"/>
      <c r="E621" s="147"/>
      <c r="F621" s="147"/>
      <c r="G621" s="147"/>
      <c r="H621" s="147"/>
      <c r="I621" s="147"/>
      <c r="J621" s="147"/>
      <c r="K621" s="147"/>
      <c r="L621" s="147"/>
      <c r="M621" s="147"/>
      <c r="N621" s="147"/>
      <c r="O621" s="147"/>
      <c r="P621" s="147"/>
      <c r="Q621" s="147"/>
      <c r="R621" s="147"/>
      <c r="S621" s="147"/>
      <c r="T621" s="147"/>
      <c r="U621" s="147"/>
      <c r="V621" s="147"/>
      <c r="W621" s="147"/>
      <c r="X621" s="147"/>
      <c r="Y621" s="147"/>
      <c r="Z621" s="147"/>
      <c r="AA621" s="147"/>
      <c r="AB621" s="147"/>
      <c r="AC621" s="147"/>
      <c r="AD621" s="147"/>
      <c r="AE621" s="147"/>
      <c r="AF621" s="147"/>
      <c r="AG621" s="147"/>
      <c r="AH621" s="147"/>
    </row>
    <row r="622" spans="1:34" ht="15.75" customHeight="1" x14ac:dyDescent="0.35">
      <c r="A622" s="147"/>
      <c r="B622" s="147"/>
      <c r="C622" s="147"/>
      <c r="D622" s="147"/>
      <c r="E622" s="147"/>
      <c r="F622" s="147"/>
      <c r="G622" s="147"/>
      <c r="H622" s="147"/>
      <c r="I622" s="147"/>
      <c r="J622" s="147"/>
      <c r="K622" s="147"/>
      <c r="L622" s="147"/>
      <c r="M622" s="147"/>
      <c r="N622" s="147"/>
      <c r="O622" s="147"/>
      <c r="P622" s="147"/>
      <c r="Q622" s="147"/>
      <c r="R622" s="147"/>
      <c r="S622" s="147"/>
      <c r="T622" s="147"/>
      <c r="U622" s="147"/>
      <c r="V622" s="147"/>
      <c r="W622" s="147"/>
      <c r="X622" s="147"/>
      <c r="Y622" s="147"/>
      <c r="Z622" s="147"/>
      <c r="AA622" s="147"/>
      <c r="AB622" s="147"/>
      <c r="AC622" s="147"/>
      <c r="AD622" s="147"/>
      <c r="AE622" s="147"/>
      <c r="AF622" s="147"/>
      <c r="AG622" s="147"/>
      <c r="AH622" s="147"/>
    </row>
    <row r="623" spans="1:34" ht="15.75" customHeight="1" x14ac:dyDescent="0.35">
      <c r="A623" s="147"/>
      <c r="B623" s="147"/>
      <c r="C623" s="147"/>
      <c r="D623" s="147"/>
      <c r="E623" s="147"/>
      <c r="F623" s="147"/>
      <c r="G623" s="147"/>
      <c r="H623" s="147"/>
      <c r="I623" s="147"/>
      <c r="J623" s="147"/>
      <c r="K623" s="147"/>
      <c r="L623" s="147"/>
      <c r="M623" s="147"/>
      <c r="N623" s="147"/>
      <c r="O623" s="147"/>
      <c r="P623" s="147"/>
      <c r="Q623" s="147"/>
      <c r="R623" s="147"/>
      <c r="S623" s="147"/>
      <c r="T623" s="147"/>
      <c r="U623" s="147"/>
      <c r="V623" s="147"/>
      <c r="W623" s="147"/>
      <c r="X623" s="147"/>
      <c r="Y623" s="147"/>
      <c r="Z623" s="147"/>
      <c r="AA623" s="147"/>
      <c r="AB623" s="147"/>
      <c r="AC623" s="147"/>
      <c r="AD623" s="147"/>
      <c r="AE623" s="147"/>
      <c r="AF623" s="147"/>
      <c r="AG623" s="147"/>
      <c r="AH623" s="147"/>
    </row>
    <row r="624" spans="1:34" ht="15.75" customHeight="1" x14ac:dyDescent="0.35">
      <c r="A624" s="147"/>
      <c r="B624" s="147"/>
      <c r="C624" s="147"/>
      <c r="D624" s="147"/>
      <c r="E624" s="147"/>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row>
    <row r="625" spans="1:34" ht="15.75" customHeight="1" x14ac:dyDescent="0.35">
      <c r="A625" s="147"/>
      <c r="B625" s="147"/>
      <c r="C625" s="147"/>
      <c r="D625" s="147"/>
      <c r="E625" s="147"/>
      <c r="F625" s="147"/>
      <c r="G625" s="147"/>
      <c r="H625" s="147"/>
      <c r="I625" s="147"/>
      <c r="J625" s="147"/>
      <c r="K625" s="147"/>
      <c r="L625" s="147"/>
      <c r="M625" s="147"/>
      <c r="N625" s="147"/>
      <c r="O625" s="147"/>
      <c r="P625" s="147"/>
      <c r="Q625" s="147"/>
      <c r="R625" s="147"/>
      <c r="S625" s="147"/>
      <c r="T625" s="147"/>
      <c r="U625" s="147"/>
      <c r="V625" s="147"/>
      <c r="W625" s="147"/>
      <c r="X625" s="147"/>
      <c r="Y625" s="147"/>
      <c r="Z625" s="147"/>
      <c r="AA625" s="147"/>
      <c r="AB625" s="147"/>
      <c r="AC625" s="147"/>
      <c r="AD625" s="147"/>
      <c r="AE625" s="147"/>
      <c r="AF625" s="147"/>
      <c r="AG625" s="147"/>
      <c r="AH625" s="147"/>
    </row>
    <row r="626" spans="1:34" ht="15.75" customHeight="1" x14ac:dyDescent="0.35">
      <c r="A626" s="147"/>
      <c r="B626" s="147"/>
      <c r="C626" s="147"/>
      <c r="D626" s="147"/>
      <c r="E626" s="147"/>
      <c r="F626" s="147"/>
      <c r="G626" s="147"/>
      <c r="H626" s="147"/>
      <c r="I626" s="147"/>
      <c r="J626" s="147"/>
      <c r="K626" s="147"/>
      <c r="L626" s="147"/>
      <c r="M626" s="147"/>
      <c r="N626" s="147"/>
      <c r="O626" s="147"/>
      <c r="P626" s="147"/>
      <c r="Q626" s="147"/>
      <c r="R626" s="147"/>
      <c r="S626" s="147"/>
      <c r="T626" s="147"/>
      <c r="U626" s="147"/>
      <c r="V626" s="147"/>
      <c r="W626" s="147"/>
      <c r="X626" s="147"/>
      <c r="Y626" s="147"/>
      <c r="Z626" s="147"/>
      <c r="AA626" s="147"/>
      <c r="AB626" s="147"/>
      <c r="AC626" s="147"/>
      <c r="AD626" s="147"/>
      <c r="AE626" s="147"/>
      <c r="AF626" s="147"/>
      <c r="AG626" s="147"/>
      <c r="AH626" s="147"/>
    </row>
    <row r="627" spans="1:34" ht="15.75" customHeight="1" x14ac:dyDescent="0.35">
      <c r="A627" s="147"/>
      <c r="B627" s="147"/>
      <c r="C627" s="147"/>
      <c r="D627" s="147"/>
      <c r="E627" s="147"/>
      <c r="F627" s="147"/>
      <c r="G627" s="147"/>
      <c r="H627" s="147"/>
      <c r="I627" s="147"/>
      <c r="J627" s="147"/>
      <c r="K627" s="147"/>
      <c r="L627" s="147"/>
      <c r="M627" s="147"/>
      <c r="N627" s="147"/>
      <c r="O627" s="147"/>
      <c r="P627" s="147"/>
      <c r="Q627" s="147"/>
      <c r="R627" s="147"/>
      <c r="S627" s="147"/>
      <c r="T627" s="147"/>
      <c r="U627" s="147"/>
      <c r="V627" s="147"/>
      <c r="W627" s="147"/>
      <c r="X627" s="147"/>
      <c r="Y627" s="147"/>
      <c r="Z627" s="147"/>
      <c r="AA627" s="147"/>
      <c r="AB627" s="147"/>
      <c r="AC627" s="147"/>
      <c r="AD627" s="147"/>
      <c r="AE627" s="147"/>
      <c r="AF627" s="147"/>
      <c r="AG627" s="147"/>
      <c r="AH627" s="147"/>
    </row>
    <row r="628" spans="1:34" ht="15.75" customHeight="1" x14ac:dyDescent="0.35">
      <c r="A628" s="147"/>
      <c r="B628" s="147"/>
      <c r="C628" s="147"/>
      <c r="D628" s="147"/>
      <c r="E628" s="147"/>
      <c r="F628" s="147"/>
      <c r="G628" s="147"/>
      <c r="H628" s="147"/>
      <c r="I628" s="147"/>
      <c r="J628" s="147"/>
      <c r="K628" s="147"/>
      <c r="L628" s="147"/>
      <c r="M628" s="147"/>
      <c r="N628" s="147"/>
      <c r="O628" s="147"/>
      <c r="P628" s="147"/>
      <c r="Q628" s="147"/>
      <c r="R628" s="147"/>
      <c r="S628" s="147"/>
      <c r="T628" s="147"/>
      <c r="U628" s="147"/>
      <c r="V628" s="147"/>
      <c r="W628" s="147"/>
      <c r="X628" s="147"/>
      <c r="Y628" s="147"/>
      <c r="Z628" s="147"/>
      <c r="AA628" s="147"/>
      <c r="AB628" s="147"/>
      <c r="AC628" s="147"/>
      <c r="AD628" s="147"/>
      <c r="AE628" s="147"/>
      <c r="AF628" s="147"/>
      <c r="AG628" s="147"/>
      <c r="AH628" s="147"/>
    </row>
    <row r="629" spans="1:34" ht="15.75" customHeight="1" x14ac:dyDescent="0.35">
      <c r="A629" s="147"/>
      <c r="B629" s="147"/>
      <c r="C629" s="147"/>
      <c r="D629" s="147"/>
      <c r="E629" s="147"/>
      <c r="F629" s="147"/>
      <c r="G629" s="147"/>
      <c r="H629" s="147"/>
      <c r="I629" s="147"/>
      <c r="J629" s="147"/>
      <c r="K629" s="147"/>
      <c r="L629" s="147"/>
      <c r="M629" s="147"/>
      <c r="N629" s="147"/>
      <c r="O629" s="147"/>
      <c r="P629" s="147"/>
      <c r="Q629" s="147"/>
      <c r="R629" s="147"/>
      <c r="S629" s="147"/>
      <c r="T629" s="147"/>
      <c r="U629" s="147"/>
      <c r="V629" s="147"/>
      <c r="W629" s="147"/>
      <c r="X629" s="147"/>
      <c r="Y629" s="147"/>
      <c r="Z629" s="147"/>
      <c r="AA629" s="147"/>
      <c r="AB629" s="147"/>
      <c r="AC629" s="147"/>
      <c r="AD629" s="147"/>
      <c r="AE629" s="147"/>
      <c r="AF629" s="147"/>
      <c r="AG629" s="147"/>
      <c r="AH629" s="147"/>
    </row>
    <row r="630" spans="1:34" ht="15.75" customHeight="1" x14ac:dyDescent="0.35">
      <c r="A630" s="147"/>
      <c r="B630" s="147"/>
      <c r="C630" s="147"/>
      <c r="D630" s="147"/>
      <c r="E630" s="147"/>
      <c r="F630" s="147"/>
      <c r="G630" s="147"/>
      <c r="H630" s="147"/>
      <c r="I630" s="147"/>
      <c r="J630" s="147"/>
      <c r="K630" s="147"/>
      <c r="L630" s="147"/>
      <c r="M630" s="147"/>
      <c r="N630" s="147"/>
      <c r="O630" s="147"/>
      <c r="P630" s="147"/>
      <c r="Q630" s="147"/>
      <c r="R630" s="147"/>
      <c r="S630" s="147"/>
      <c r="T630" s="147"/>
      <c r="U630" s="147"/>
      <c r="V630" s="147"/>
      <c r="W630" s="147"/>
      <c r="X630" s="147"/>
      <c r="Y630" s="147"/>
      <c r="Z630" s="147"/>
      <c r="AA630" s="147"/>
      <c r="AB630" s="147"/>
      <c r="AC630" s="147"/>
      <c r="AD630" s="147"/>
      <c r="AE630" s="147"/>
      <c r="AF630" s="147"/>
      <c r="AG630" s="147"/>
      <c r="AH630" s="147"/>
    </row>
    <row r="631" spans="1:34" ht="15.75" customHeight="1" x14ac:dyDescent="0.35">
      <c r="A631" s="147"/>
      <c r="B631" s="147"/>
      <c r="C631" s="147"/>
      <c r="D631" s="147"/>
      <c r="E631" s="147"/>
      <c r="F631" s="147"/>
      <c r="G631" s="147"/>
      <c r="H631" s="147"/>
      <c r="I631" s="147"/>
      <c r="J631" s="147"/>
      <c r="K631" s="147"/>
      <c r="L631" s="147"/>
      <c r="M631" s="147"/>
      <c r="N631" s="147"/>
      <c r="O631" s="147"/>
      <c r="P631" s="147"/>
      <c r="Q631" s="147"/>
      <c r="R631" s="147"/>
      <c r="S631" s="147"/>
      <c r="T631" s="147"/>
      <c r="U631" s="147"/>
      <c r="V631" s="147"/>
      <c r="W631" s="147"/>
      <c r="X631" s="147"/>
      <c r="Y631" s="147"/>
      <c r="Z631" s="147"/>
      <c r="AA631" s="147"/>
      <c r="AB631" s="147"/>
      <c r="AC631" s="147"/>
      <c r="AD631" s="147"/>
      <c r="AE631" s="147"/>
      <c r="AF631" s="147"/>
      <c r="AG631" s="147"/>
      <c r="AH631" s="147"/>
    </row>
    <row r="632" spans="1:34" ht="15.75" customHeight="1" x14ac:dyDescent="0.35">
      <c r="A632" s="147"/>
      <c r="B632" s="147"/>
      <c r="C632" s="147"/>
      <c r="D632" s="147"/>
      <c r="E632" s="147"/>
      <c r="F632" s="147"/>
      <c r="G632" s="147"/>
      <c r="H632" s="147"/>
      <c r="I632" s="147"/>
      <c r="J632" s="147"/>
      <c r="K632" s="147"/>
      <c r="L632" s="147"/>
      <c r="M632" s="147"/>
      <c r="N632" s="147"/>
      <c r="O632" s="147"/>
      <c r="P632" s="147"/>
      <c r="Q632" s="147"/>
      <c r="R632" s="147"/>
      <c r="S632" s="147"/>
      <c r="T632" s="147"/>
      <c r="U632" s="147"/>
      <c r="V632" s="147"/>
      <c r="W632" s="147"/>
      <c r="X632" s="147"/>
      <c r="Y632" s="147"/>
      <c r="Z632" s="147"/>
      <c r="AA632" s="147"/>
      <c r="AB632" s="147"/>
      <c r="AC632" s="147"/>
      <c r="AD632" s="147"/>
      <c r="AE632" s="147"/>
      <c r="AF632" s="147"/>
      <c r="AG632" s="147"/>
      <c r="AH632" s="147"/>
    </row>
    <row r="633" spans="1:34" ht="15.75" customHeight="1" x14ac:dyDescent="0.35">
      <c r="A633" s="147"/>
      <c r="B633" s="147"/>
      <c r="C633" s="147"/>
      <c r="D633" s="147"/>
      <c r="E633" s="147"/>
      <c r="F633" s="147"/>
      <c r="G633" s="147"/>
      <c r="H633" s="147"/>
      <c r="I633" s="147"/>
      <c r="J633" s="147"/>
      <c r="K633" s="147"/>
      <c r="L633" s="147"/>
      <c r="M633" s="147"/>
      <c r="N633" s="147"/>
      <c r="O633" s="147"/>
      <c r="P633" s="147"/>
      <c r="Q633" s="147"/>
      <c r="R633" s="147"/>
      <c r="S633" s="147"/>
      <c r="T633" s="147"/>
      <c r="U633" s="147"/>
      <c r="V633" s="147"/>
      <c r="W633" s="147"/>
      <c r="X633" s="147"/>
      <c r="Y633" s="147"/>
      <c r="Z633" s="147"/>
      <c r="AA633" s="147"/>
      <c r="AB633" s="147"/>
      <c r="AC633" s="147"/>
      <c r="AD633" s="147"/>
      <c r="AE633" s="147"/>
      <c r="AF633" s="147"/>
      <c r="AG633" s="147"/>
      <c r="AH633" s="147"/>
    </row>
    <row r="634" spans="1:34" ht="15.75" customHeight="1" x14ac:dyDescent="0.35">
      <c r="A634" s="147"/>
      <c r="B634" s="147"/>
      <c r="C634" s="147"/>
      <c r="D634" s="147"/>
      <c r="E634" s="147"/>
      <c r="F634" s="147"/>
      <c r="G634" s="147"/>
      <c r="H634" s="147"/>
      <c r="I634" s="147"/>
      <c r="J634" s="147"/>
      <c r="K634" s="147"/>
      <c r="L634" s="147"/>
      <c r="M634" s="147"/>
      <c r="N634" s="147"/>
      <c r="O634" s="147"/>
      <c r="P634" s="147"/>
      <c r="Q634" s="147"/>
      <c r="R634" s="147"/>
      <c r="S634" s="147"/>
      <c r="T634" s="147"/>
      <c r="U634" s="147"/>
      <c r="V634" s="147"/>
      <c r="W634" s="147"/>
      <c r="X634" s="147"/>
      <c r="Y634" s="147"/>
      <c r="Z634" s="147"/>
      <c r="AA634" s="147"/>
      <c r="AB634" s="147"/>
      <c r="AC634" s="147"/>
      <c r="AD634" s="147"/>
      <c r="AE634" s="147"/>
      <c r="AF634" s="147"/>
      <c r="AG634" s="147"/>
      <c r="AH634" s="147"/>
    </row>
    <row r="635" spans="1:34" ht="15.75" customHeight="1" x14ac:dyDescent="0.35">
      <c r="A635" s="147"/>
      <c r="B635" s="147"/>
      <c r="C635" s="147"/>
      <c r="D635" s="147"/>
      <c r="E635" s="147"/>
      <c r="F635" s="147"/>
      <c r="G635" s="147"/>
      <c r="H635" s="147"/>
      <c r="I635" s="147"/>
      <c r="J635" s="147"/>
      <c r="K635" s="147"/>
      <c r="L635" s="147"/>
      <c r="M635" s="147"/>
      <c r="N635" s="147"/>
      <c r="O635" s="147"/>
      <c r="P635" s="147"/>
      <c r="Q635" s="147"/>
      <c r="R635" s="147"/>
      <c r="S635" s="147"/>
      <c r="T635" s="147"/>
      <c r="U635" s="147"/>
      <c r="V635" s="147"/>
      <c r="W635" s="147"/>
      <c r="X635" s="147"/>
      <c r="Y635" s="147"/>
      <c r="Z635" s="147"/>
      <c r="AA635" s="147"/>
      <c r="AB635" s="147"/>
      <c r="AC635" s="147"/>
      <c r="AD635" s="147"/>
      <c r="AE635" s="147"/>
      <c r="AF635" s="147"/>
      <c r="AG635" s="147"/>
      <c r="AH635" s="147"/>
    </row>
    <row r="636" spans="1:34" ht="15.75" customHeight="1" x14ac:dyDescent="0.35">
      <c r="A636" s="147"/>
      <c r="B636" s="147"/>
      <c r="C636" s="147"/>
      <c r="D636" s="147"/>
      <c r="E636" s="147"/>
      <c r="F636" s="147"/>
      <c r="G636" s="147"/>
      <c r="H636" s="147"/>
      <c r="I636" s="147"/>
      <c r="J636" s="147"/>
      <c r="K636" s="147"/>
      <c r="L636" s="147"/>
      <c r="M636" s="147"/>
      <c r="N636" s="147"/>
      <c r="O636" s="147"/>
      <c r="P636" s="147"/>
      <c r="Q636" s="147"/>
      <c r="R636" s="147"/>
      <c r="S636" s="147"/>
      <c r="T636" s="147"/>
      <c r="U636" s="147"/>
      <c r="V636" s="147"/>
      <c r="W636" s="147"/>
      <c r="X636" s="147"/>
      <c r="Y636" s="147"/>
      <c r="Z636" s="147"/>
      <c r="AA636" s="147"/>
      <c r="AB636" s="147"/>
      <c r="AC636" s="147"/>
      <c r="AD636" s="147"/>
      <c r="AE636" s="147"/>
      <c r="AF636" s="147"/>
      <c r="AG636" s="147"/>
      <c r="AH636" s="147"/>
    </row>
    <row r="637" spans="1:34" ht="15.75" customHeight="1" x14ac:dyDescent="0.35">
      <c r="A637" s="147"/>
      <c r="B637" s="147"/>
      <c r="C637" s="147"/>
      <c r="D637" s="147"/>
      <c r="E637" s="147"/>
      <c r="F637" s="147"/>
      <c r="G637" s="147"/>
      <c r="H637" s="147"/>
      <c r="I637" s="147"/>
      <c r="J637" s="147"/>
      <c r="K637" s="147"/>
      <c r="L637" s="147"/>
      <c r="M637" s="147"/>
      <c r="N637" s="147"/>
      <c r="O637" s="147"/>
      <c r="P637" s="147"/>
      <c r="Q637" s="147"/>
      <c r="R637" s="147"/>
      <c r="S637" s="147"/>
      <c r="T637" s="147"/>
      <c r="U637" s="147"/>
      <c r="V637" s="147"/>
      <c r="W637" s="147"/>
      <c r="X637" s="147"/>
      <c r="Y637" s="147"/>
      <c r="Z637" s="147"/>
      <c r="AA637" s="147"/>
      <c r="AB637" s="147"/>
      <c r="AC637" s="147"/>
      <c r="AD637" s="147"/>
      <c r="AE637" s="147"/>
      <c r="AF637" s="147"/>
      <c r="AG637" s="147"/>
      <c r="AH637" s="147"/>
    </row>
    <row r="638" spans="1:34" ht="15.75" customHeight="1" x14ac:dyDescent="0.35">
      <c r="A638" s="147"/>
      <c r="B638" s="147"/>
      <c r="C638" s="147"/>
      <c r="D638" s="147"/>
      <c r="E638" s="147"/>
      <c r="F638" s="147"/>
      <c r="G638" s="147"/>
      <c r="H638" s="147"/>
      <c r="I638" s="147"/>
      <c r="J638" s="147"/>
      <c r="K638" s="147"/>
      <c r="L638" s="147"/>
      <c r="M638" s="147"/>
      <c r="N638" s="147"/>
      <c r="O638" s="147"/>
      <c r="P638" s="147"/>
      <c r="Q638" s="147"/>
      <c r="R638" s="147"/>
      <c r="S638" s="147"/>
      <c r="T638" s="147"/>
      <c r="U638" s="147"/>
      <c r="V638" s="147"/>
      <c r="W638" s="147"/>
      <c r="X638" s="147"/>
      <c r="Y638" s="147"/>
      <c r="Z638" s="147"/>
      <c r="AA638" s="147"/>
      <c r="AB638" s="147"/>
      <c r="AC638" s="147"/>
      <c r="AD638" s="147"/>
      <c r="AE638" s="147"/>
      <c r="AF638" s="147"/>
      <c r="AG638" s="147"/>
      <c r="AH638" s="147"/>
    </row>
    <row r="639" spans="1:34" ht="15.75" customHeight="1" x14ac:dyDescent="0.35">
      <c r="A639" s="147"/>
      <c r="B639" s="147"/>
      <c r="C639" s="147"/>
      <c r="D639" s="147"/>
      <c r="E639" s="147"/>
      <c r="F639" s="147"/>
      <c r="G639" s="147"/>
      <c r="H639" s="147"/>
      <c r="I639" s="147"/>
      <c r="J639" s="147"/>
      <c r="K639" s="147"/>
      <c r="L639" s="147"/>
      <c r="M639" s="147"/>
      <c r="N639" s="147"/>
      <c r="O639" s="147"/>
      <c r="P639" s="147"/>
      <c r="Q639" s="147"/>
      <c r="R639" s="147"/>
      <c r="S639" s="147"/>
      <c r="T639" s="147"/>
      <c r="U639" s="147"/>
      <c r="V639" s="147"/>
      <c r="W639" s="147"/>
      <c r="X639" s="147"/>
      <c r="Y639" s="147"/>
      <c r="Z639" s="147"/>
      <c r="AA639" s="147"/>
      <c r="AB639" s="147"/>
      <c r="AC639" s="147"/>
      <c r="AD639" s="147"/>
      <c r="AE639" s="147"/>
      <c r="AF639" s="147"/>
      <c r="AG639" s="147"/>
      <c r="AH639" s="147"/>
    </row>
    <row r="640" spans="1:34" ht="15.75" customHeight="1" x14ac:dyDescent="0.35">
      <c r="A640" s="147"/>
      <c r="B640" s="147"/>
      <c r="C640" s="147"/>
      <c r="D640" s="147"/>
      <c r="E640" s="147"/>
      <c r="F640" s="147"/>
      <c r="G640" s="147"/>
      <c r="H640" s="147"/>
      <c r="I640" s="147"/>
      <c r="J640" s="147"/>
      <c r="K640" s="147"/>
      <c r="L640" s="147"/>
      <c r="M640" s="147"/>
      <c r="N640" s="147"/>
      <c r="O640" s="147"/>
      <c r="P640" s="147"/>
      <c r="Q640" s="147"/>
      <c r="R640" s="147"/>
      <c r="S640" s="147"/>
      <c r="T640" s="147"/>
      <c r="U640" s="147"/>
      <c r="V640" s="147"/>
      <c r="W640" s="147"/>
      <c r="X640" s="147"/>
      <c r="Y640" s="147"/>
      <c r="Z640" s="147"/>
      <c r="AA640" s="147"/>
      <c r="AB640" s="147"/>
      <c r="AC640" s="147"/>
      <c r="AD640" s="147"/>
      <c r="AE640" s="147"/>
      <c r="AF640" s="147"/>
      <c r="AG640" s="147"/>
      <c r="AH640" s="147"/>
    </row>
    <row r="641" spans="1:34" ht="15.75" customHeight="1" x14ac:dyDescent="0.35">
      <c r="A641" s="147"/>
      <c r="B641" s="147"/>
      <c r="C641" s="147"/>
      <c r="D641" s="147"/>
      <c r="E641" s="147"/>
      <c r="F641" s="147"/>
      <c r="G641" s="147"/>
      <c r="H641" s="147"/>
      <c r="I641" s="147"/>
      <c r="J641" s="147"/>
      <c r="K641" s="147"/>
      <c r="L641" s="147"/>
      <c r="M641" s="147"/>
      <c r="N641" s="147"/>
      <c r="O641" s="147"/>
      <c r="P641" s="147"/>
      <c r="Q641" s="147"/>
      <c r="R641" s="147"/>
      <c r="S641" s="147"/>
      <c r="T641" s="147"/>
      <c r="U641" s="147"/>
      <c r="V641" s="147"/>
      <c r="W641" s="147"/>
      <c r="X641" s="147"/>
      <c r="Y641" s="147"/>
      <c r="Z641" s="147"/>
      <c r="AA641" s="147"/>
      <c r="AB641" s="147"/>
      <c r="AC641" s="147"/>
      <c r="AD641" s="147"/>
      <c r="AE641" s="147"/>
      <c r="AF641" s="147"/>
      <c r="AG641" s="147"/>
      <c r="AH641" s="147"/>
    </row>
    <row r="642" spans="1:34" ht="15.75" customHeight="1" x14ac:dyDescent="0.35">
      <c r="A642" s="147"/>
      <c r="B642" s="147"/>
      <c r="C642" s="147"/>
      <c r="D642" s="147"/>
      <c r="E642" s="147"/>
      <c r="F642" s="147"/>
      <c r="G642" s="147"/>
      <c r="H642" s="147"/>
      <c r="I642" s="147"/>
      <c r="J642" s="147"/>
      <c r="K642" s="147"/>
      <c r="L642" s="147"/>
      <c r="M642" s="147"/>
      <c r="N642" s="147"/>
      <c r="O642" s="147"/>
      <c r="P642" s="147"/>
      <c r="Q642" s="147"/>
      <c r="R642" s="147"/>
      <c r="S642" s="147"/>
      <c r="T642" s="147"/>
      <c r="U642" s="147"/>
      <c r="V642" s="147"/>
      <c r="W642" s="147"/>
      <c r="X642" s="147"/>
      <c r="Y642" s="147"/>
      <c r="Z642" s="147"/>
      <c r="AA642" s="147"/>
      <c r="AB642" s="147"/>
      <c r="AC642" s="147"/>
      <c r="AD642" s="147"/>
      <c r="AE642" s="147"/>
      <c r="AF642" s="147"/>
      <c r="AG642" s="147"/>
      <c r="AH642" s="147"/>
    </row>
    <row r="643" spans="1:34" ht="15.75" customHeight="1" x14ac:dyDescent="0.35">
      <c r="A643" s="147"/>
      <c r="B643" s="147"/>
      <c r="C643" s="147"/>
      <c r="D643" s="147"/>
      <c r="E643" s="147"/>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row>
    <row r="644" spans="1:34" ht="15.75" customHeight="1" x14ac:dyDescent="0.35">
      <c r="A644" s="147"/>
      <c r="B644" s="147"/>
      <c r="C644" s="147"/>
      <c r="D644" s="147"/>
      <c r="E644" s="147"/>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row>
    <row r="645" spans="1:34" ht="15.75" customHeight="1" x14ac:dyDescent="0.35">
      <c r="A645" s="147"/>
      <c r="B645" s="147"/>
      <c r="C645" s="147"/>
      <c r="D645" s="147"/>
      <c r="E645" s="147"/>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row>
    <row r="646" spans="1:34" ht="15.75" customHeight="1" x14ac:dyDescent="0.35">
      <c r="A646" s="147"/>
      <c r="B646" s="147"/>
      <c r="C646" s="147"/>
      <c r="D646" s="147"/>
      <c r="E646" s="147"/>
      <c r="F646" s="147"/>
      <c r="G646" s="147"/>
      <c r="H646" s="147"/>
      <c r="I646" s="147"/>
      <c r="J646" s="147"/>
      <c r="K646" s="147"/>
      <c r="L646" s="147"/>
      <c r="M646" s="147"/>
      <c r="N646" s="147"/>
      <c r="O646" s="147"/>
      <c r="P646" s="147"/>
      <c r="Q646" s="147"/>
      <c r="R646" s="147"/>
      <c r="S646" s="147"/>
      <c r="T646" s="147"/>
      <c r="U646" s="147"/>
      <c r="V646" s="147"/>
      <c r="W646" s="147"/>
      <c r="X646" s="147"/>
      <c r="Y646" s="147"/>
      <c r="Z646" s="147"/>
      <c r="AA646" s="147"/>
      <c r="AB646" s="147"/>
      <c r="AC646" s="147"/>
      <c r="AD646" s="147"/>
      <c r="AE646" s="147"/>
      <c r="AF646" s="147"/>
      <c r="AG646" s="147"/>
      <c r="AH646" s="147"/>
    </row>
    <row r="647" spans="1:34" ht="15.75" customHeight="1" x14ac:dyDescent="0.35">
      <c r="A647" s="147"/>
      <c r="B647" s="147"/>
      <c r="C647" s="147"/>
      <c r="D647" s="147"/>
      <c r="E647" s="147"/>
      <c r="F647" s="147"/>
      <c r="G647" s="147"/>
      <c r="H647" s="147"/>
      <c r="I647" s="147"/>
      <c r="J647" s="147"/>
      <c r="K647" s="147"/>
      <c r="L647" s="147"/>
      <c r="M647" s="147"/>
      <c r="N647" s="147"/>
      <c r="O647" s="147"/>
      <c r="P647" s="147"/>
      <c r="Q647" s="147"/>
      <c r="R647" s="147"/>
      <c r="S647" s="147"/>
      <c r="T647" s="147"/>
      <c r="U647" s="147"/>
      <c r="V647" s="147"/>
      <c r="W647" s="147"/>
      <c r="X647" s="147"/>
      <c r="Y647" s="147"/>
      <c r="Z647" s="147"/>
      <c r="AA647" s="147"/>
      <c r="AB647" s="147"/>
      <c r="AC647" s="147"/>
      <c r="AD647" s="147"/>
      <c r="AE647" s="147"/>
      <c r="AF647" s="147"/>
      <c r="AG647" s="147"/>
      <c r="AH647" s="147"/>
    </row>
    <row r="648" spans="1:34" ht="15.75" customHeight="1" x14ac:dyDescent="0.35">
      <c r="A648" s="147"/>
      <c r="B648" s="147"/>
      <c r="C648" s="147"/>
      <c r="D648" s="147"/>
      <c r="E648" s="147"/>
      <c r="F648" s="147"/>
      <c r="G648" s="147"/>
      <c r="H648" s="147"/>
      <c r="I648" s="147"/>
      <c r="J648" s="147"/>
      <c r="K648" s="147"/>
      <c r="L648" s="147"/>
      <c r="M648" s="147"/>
      <c r="N648" s="147"/>
      <c r="O648" s="147"/>
      <c r="P648" s="147"/>
      <c r="Q648" s="147"/>
      <c r="R648" s="147"/>
      <c r="S648" s="147"/>
      <c r="T648" s="147"/>
      <c r="U648" s="147"/>
      <c r="V648" s="147"/>
      <c r="W648" s="147"/>
      <c r="X648" s="147"/>
      <c r="Y648" s="147"/>
      <c r="Z648" s="147"/>
      <c r="AA648" s="147"/>
      <c r="AB648" s="147"/>
      <c r="AC648" s="147"/>
      <c r="AD648" s="147"/>
      <c r="AE648" s="147"/>
      <c r="AF648" s="147"/>
      <c r="AG648" s="147"/>
      <c r="AH648" s="147"/>
    </row>
    <row r="649" spans="1:34" ht="15.75" customHeight="1" x14ac:dyDescent="0.35">
      <c r="A649" s="147"/>
      <c r="B649" s="147"/>
      <c r="C649" s="147"/>
      <c r="D649" s="147"/>
      <c r="E649" s="147"/>
      <c r="F649" s="147"/>
      <c r="G649" s="147"/>
      <c r="H649" s="147"/>
      <c r="I649" s="147"/>
      <c r="J649" s="147"/>
      <c r="K649" s="147"/>
      <c r="L649" s="147"/>
      <c r="M649" s="147"/>
      <c r="N649" s="147"/>
      <c r="O649" s="147"/>
      <c r="P649" s="147"/>
      <c r="Q649" s="147"/>
      <c r="R649" s="147"/>
      <c r="S649" s="147"/>
      <c r="T649" s="147"/>
      <c r="U649" s="147"/>
      <c r="V649" s="147"/>
      <c r="W649" s="147"/>
      <c r="X649" s="147"/>
      <c r="Y649" s="147"/>
      <c r="Z649" s="147"/>
      <c r="AA649" s="147"/>
      <c r="AB649" s="147"/>
      <c r="AC649" s="147"/>
      <c r="AD649" s="147"/>
      <c r="AE649" s="147"/>
      <c r="AF649" s="147"/>
      <c r="AG649" s="147"/>
      <c r="AH649" s="147"/>
    </row>
    <row r="650" spans="1:34" ht="15.75" customHeight="1" x14ac:dyDescent="0.35">
      <c r="A650" s="147"/>
      <c r="B650" s="147"/>
      <c r="C650" s="147"/>
      <c r="D650" s="147"/>
      <c r="E650" s="147"/>
      <c r="F650" s="147"/>
      <c r="G650" s="147"/>
      <c r="H650" s="147"/>
      <c r="I650" s="147"/>
      <c r="J650" s="147"/>
      <c r="K650" s="147"/>
      <c r="L650" s="147"/>
      <c r="M650" s="147"/>
      <c r="N650" s="147"/>
      <c r="O650" s="147"/>
      <c r="P650" s="147"/>
      <c r="Q650" s="147"/>
      <c r="R650" s="147"/>
      <c r="S650" s="147"/>
      <c r="T650" s="147"/>
      <c r="U650" s="147"/>
      <c r="V650" s="147"/>
      <c r="W650" s="147"/>
      <c r="X650" s="147"/>
      <c r="Y650" s="147"/>
      <c r="Z650" s="147"/>
      <c r="AA650" s="147"/>
      <c r="AB650" s="147"/>
      <c r="AC650" s="147"/>
      <c r="AD650" s="147"/>
      <c r="AE650" s="147"/>
      <c r="AF650" s="147"/>
      <c r="AG650" s="147"/>
      <c r="AH650" s="147"/>
    </row>
    <row r="651" spans="1:34" ht="15.75" customHeight="1" x14ac:dyDescent="0.35">
      <c r="A651" s="147"/>
      <c r="B651" s="147"/>
      <c r="C651" s="147"/>
      <c r="D651" s="147"/>
      <c r="E651" s="147"/>
      <c r="F651" s="147"/>
      <c r="G651" s="147"/>
      <c r="H651" s="147"/>
      <c r="I651" s="147"/>
      <c r="J651" s="147"/>
      <c r="K651" s="147"/>
      <c r="L651" s="147"/>
      <c r="M651" s="147"/>
      <c r="N651" s="147"/>
      <c r="O651" s="147"/>
      <c r="P651" s="147"/>
      <c r="Q651" s="147"/>
      <c r="R651" s="147"/>
      <c r="S651" s="147"/>
      <c r="T651" s="147"/>
      <c r="U651" s="147"/>
      <c r="V651" s="147"/>
      <c r="W651" s="147"/>
      <c r="X651" s="147"/>
      <c r="Y651" s="147"/>
      <c r="Z651" s="147"/>
      <c r="AA651" s="147"/>
      <c r="AB651" s="147"/>
      <c r="AC651" s="147"/>
      <c r="AD651" s="147"/>
      <c r="AE651" s="147"/>
      <c r="AF651" s="147"/>
      <c r="AG651" s="147"/>
      <c r="AH651" s="147"/>
    </row>
    <row r="652" spans="1:34" ht="15.75" customHeight="1" x14ac:dyDescent="0.35">
      <c r="A652" s="147"/>
      <c r="B652" s="147"/>
      <c r="C652" s="147"/>
      <c r="D652" s="147"/>
      <c r="E652" s="147"/>
      <c r="F652" s="147"/>
      <c r="G652" s="147"/>
      <c r="H652" s="147"/>
      <c r="I652" s="147"/>
      <c r="J652" s="147"/>
      <c r="K652" s="147"/>
      <c r="L652" s="147"/>
      <c r="M652" s="147"/>
      <c r="N652" s="147"/>
      <c r="O652" s="147"/>
      <c r="P652" s="147"/>
      <c r="Q652" s="147"/>
      <c r="R652" s="147"/>
      <c r="S652" s="147"/>
      <c r="T652" s="147"/>
      <c r="U652" s="147"/>
      <c r="V652" s="147"/>
      <c r="W652" s="147"/>
      <c r="X652" s="147"/>
      <c r="Y652" s="147"/>
      <c r="Z652" s="147"/>
      <c r="AA652" s="147"/>
      <c r="AB652" s="147"/>
      <c r="AC652" s="147"/>
      <c r="AD652" s="147"/>
      <c r="AE652" s="147"/>
      <c r="AF652" s="147"/>
      <c r="AG652" s="147"/>
      <c r="AH652" s="147"/>
    </row>
    <row r="653" spans="1:34" ht="15.75" customHeight="1" x14ac:dyDescent="0.35">
      <c r="A653" s="147"/>
      <c r="B653" s="147"/>
      <c r="C653" s="147"/>
      <c r="D653" s="147"/>
      <c r="E653" s="147"/>
      <c r="F653" s="147"/>
      <c r="G653" s="147"/>
      <c r="H653" s="147"/>
      <c r="I653" s="147"/>
      <c r="J653" s="147"/>
      <c r="K653" s="147"/>
      <c r="L653" s="147"/>
      <c r="M653" s="147"/>
      <c r="N653" s="147"/>
      <c r="O653" s="147"/>
      <c r="P653" s="147"/>
      <c r="Q653" s="147"/>
      <c r="R653" s="147"/>
      <c r="S653" s="147"/>
      <c r="T653" s="147"/>
      <c r="U653" s="147"/>
      <c r="V653" s="147"/>
      <c r="W653" s="147"/>
      <c r="X653" s="147"/>
      <c r="Y653" s="147"/>
      <c r="Z653" s="147"/>
      <c r="AA653" s="147"/>
      <c r="AB653" s="147"/>
      <c r="AC653" s="147"/>
      <c r="AD653" s="147"/>
      <c r="AE653" s="147"/>
      <c r="AF653" s="147"/>
      <c r="AG653" s="147"/>
      <c r="AH653" s="147"/>
    </row>
    <row r="654" spans="1:34" ht="15.75" customHeight="1" x14ac:dyDescent="0.35">
      <c r="A654" s="147"/>
      <c r="B654" s="147"/>
      <c r="C654" s="147"/>
      <c r="D654" s="147"/>
      <c r="E654" s="147"/>
      <c r="F654" s="147"/>
      <c r="G654" s="147"/>
      <c r="H654" s="147"/>
      <c r="I654" s="147"/>
      <c r="J654" s="147"/>
      <c r="K654" s="147"/>
      <c r="L654" s="147"/>
      <c r="M654" s="147"/>
      <c r="N654" s="147"/>
      <c r="O654" s="147"/>
      <c r="P654" s="147"/>
      <c r="Q654" s="147"/>
      <c r="R654" s="147"/>
      <c r="S654" s="147"/>
      <c r="T654" s="147"/>
      <c r="U654" s="147"/>
      <c r="V654" s="147"/>
      <c r="W654" s="147"/>
      <c r="X654" s="147"/>
      <c r="Y654" s="147"/>
      <c r="Z654" s="147"/>
      <c r="AA654" s="147"/>
      <c r="AB654" s="147"/>
      <c r="AC654" s="147"/>
      <c r="AD654" s="147"/>
      <c r="AE654" s="147"/>
      <c r="AF654" s="147"/>
      <c r="AG654" s="147"/>
      <c r="AH654" s="147"/>
    </row>
    <row r="655" spans="1:34" ht="15.75" customHeight="1" x14ac:dyDescent="0.35">
      <c r="A655" s="147"/>
      <c r="B655" s="147"/>
      <c r="C655" s="147"/>
      <c r="D655" s="147"/>
      <c r="E655" s="147"/>
      <c r="F655" s="147"/>
      <c r="G655" s="147"/>
      <c r="H655" s="147"/>
      <c r="I655" s="147"/>
      <c r="J655" s="147"/>
      <c r="K655" s="147"/>
      <c r="L655" s="147"/>
      <c r="M655" s="147"/>
      <c r="N655" s="147"/>
      <c r="O655" s="147"/>
      <c r="P655" s="147"/>
      <c r="Q655" s="147"/>
      <c r="R655" s="147"/>
      <c r="S655" s="147"/>
      <c r="T655" s="147"/>
      <c r="U655" s="147"/>
      <c r="V655" s="147"/>
      <c r="W655" s="147"/>
      <c r="X655" s="147"/>
      <c r="Y655" s="147"/>
      <c r="Z655" s="147"/>
      <c r="AA655" s="147"/>
      <c r="AB655" s="147"/>
      <c r="AC655" s="147"/>
      <c r="AD655" s="147"/>
      <c r="AE655" s="147"/>
      <c r="AF655" s="147"/>
      <c r="AG655" s="147"/>
      <c r="AH655" s="147"/>
    </row>
    <row r="656" spans="1:34" ht="15.75" customHeight="1" x14ac:dyDescent="0.35">
      <c r="A656" s="147"/>
      <c r="B656" s="147"/>
      <c r="C656" s="147"/>
      <c r="D656" s="147"/>
      <c r="E656" s="147"/>
      <c r="F656" s="147"/>
      <c r="G656" s="147"/>
      <c r="H656" s="147"/>
      <c r="I656" s="147"/>
      <c r="J656" s="147"/>
      <c r="K656" s="147"/>
      <c r="L656" s="147"/>
      <c r="M656" s="147"/>
      <c r="N656" s="147"/>
      <c r="O656" s="147"/>
      <c r="P656" s="147"/>
      <c r="Q656" s="147"/>
      <c r="R656" s="147"/>
      <c r="S656" s="147"/>
      <c r="T656" s="147"/>
      <c r="U656" s="147"/>
      <c r="V656" s="147"/>
      <c r="W656" s="147"/>
      <c r="X656" s="147"/>
      <c r="Y656" s="147"/>
      <c r="Z656" s="147"/>
      <c r="AA656" s="147"/>
      <c r="AB656" s="147"/>
      <c r="AC656" s="147"/>
      <c r="AD656" s="147"/>
      <c r="AE656" s="147"/>
      <c r="AF656" s="147"/>
      <c r="AG656" s="147"/>
      <c r="AH656" s="147"/>
    </row>
    <row r="657" spans="1:34" ht="15.75" customHeight="1" x14ac:dyDescent="0.35">
      <c r="A657" s="147"/>
      <c r="B657" s="147"/>
      <c r="C657" s="147"/>
      <c r="D657" s="147"/>
      <c r="E657" s="147"/>
      <c r="F657" s="147"/>
      <c r="G657" s="147"/>
      <c r="H657" s="147"/>
      <c r="I657" s="147"/>
      <c r="J657" s="147"/>
      <c r="K657" s="147"/>
      <c r="L657" s="147"/>
      <c r="M657" s="147"/>
      <c r="N657" s="147"/>
      <c r="O657" s="147"/>
      <c r="P657" s="147"/>
      <c r="Q657" s="147"/>
      <c r="R657" s="147"/>
      <c r="S657" s="147"/>
      <c r="T657" s="147"/>
      <c r="U657" s="147"/>
      <c r="V657" s="147"/>
      <c r="W657" s="147"/>
      <c r="X657" s="147"/>
      <c r="Y657" s="147"/>
      <c r="Z657" s="147"/>
      <c r="AA657" s="147"/>
      <c r="AB657" s="147"/>
      <c r="AC657" s="147"/>
      <c r="AD657" s="147"/>
      <c r="AE657" s="147"/>
      <c r="AF657" s="147"/>
      <c r="AG657" s="147"/>
      <c r="AH657" s="147"/>
    </row>
    <row r="658" spans="1:34" ht="15.75" customHeight="1" x14ac:dyDescent="0.35">
      <c r="A658" s="147"/>
      <c r="B658" s="147"/>
      <c r="C658" s="147"/>
      <c r="D658" s="147"/>
      <c r="E658" s="147"/>
      <c r="F658" s="147"/>
      <c r="G658" s="147"/>
      <c r="H658" s="147"/>
      <c r="I658" s="147"/>
      <c r="J658" s="147"/>
      <c r="K658" s="147"/>
      <c r="L658" s="147"/>
      <c r="M658" s="147"/>
      <c r="N658" s="147"/>
      <c r="O658" s="147"/>
      <c r="P658" s="147"/>
      <c r="Q658" s="147"/>
      <c r="R658" s="147"/>
      <c r="S658" s="147"/>
      <c r="T658" s="147"/>
      <c r="U658" s="147"/>
      <c r="V658" s="147"/>
      <c r="W658" s="147"/>
      <c r="X658" s="147"/>
      <c r="Y658" s="147"/>
      <c r="Z658" s="147"/>
      <c r="AA658" s="147"/>
      <c r="AB658" s="147"/>
      <c r="AC658" s="147"/>
      <c r="AD658" s="147"/>
      <c r="AE658" s="147"/>
      <c r="AF658" s="147"/>
      <c r="AG658" s="147"/>
      <c r="AH658" s="147"/>
    </row>
    <row r="659" spans="1:34" ht="15.75" customHeight="1" x14ac:dyDescent="0.35">
      <c r="A659" s="147"/>
      <c r="B659" s="147"/>
      <c r="C659" s="147"/>
      <c r="D659" s="147"/>
      <c r="E659" s="147"/>
      <c r="F659" s="147"/>
      <c r="G659" s="147"/>
      <c r="H659" s="147"/>
      <c r="I659" s="147"/>
      <c r="J659" s="147"/>
      <c r="K659" s="147"/>
      <c r="L659" s="147"/>
      <c r="M659" s="147"/>
      <c r="N659" s="147"/>
      <c r="O659" s="147"/>
      <c r="P659" s="147"/>
      <c r="Q659" s="147"/>
      <c r="R659" s="147"/>
      <c r="S659" s="147"/>
      <c r="T659" s="147"/>
      <c r="U659" s="147"/>
      <c r="V659" s="147"/>
      <c r="W659" s="147"/>
      <c r="X659" s="147"/>
      <c r="Y659" s="147"/>
      <c r="Z659" s="147"/>
      <c r="AA659" s="147"/>
      <c r="AB659" s="147"/>
      <c r="AC659" s="147"/>
      <c r="AD659" s="147"/>
      <c r="AE659" s="147"/>
      <c r="AF659" s="147"/>
      <c r="AG659" s="147"/>
      <c r="AH659" s="147"/>
    </row>
    <row r="660" spans="1:34" ht="15.75" customHeight="1" x14ac:dyDescent="0.35">
      <c r="A660" s="147"/>
      <c r="B660" s="147"/>
      <c r="C660" s="147"/>
      <c r="D660" s="147"/>
      <c r="E660" s="147"/>
      <c r="F660" s="147"/>
      <c r="G660" s="147"/>
      <c r="H660" s="147"/>
      <c r="I660" s="147"/>
      <c r="J660" s="147"/>
      <c r="K660" s="147"/>
      <c r="L660" s="147"/>
      <c r="M660" s="147"/>
      <c r="N660" s="147"/>
      <c r="O660" s="147"/>
      <c r="P660" s="147"/>
      <c r="Q660" s="147"/>
      <c r="R660" s="147"/>
      <c r="S660" s="147"/>
      <c r="T660" s="147"/>
      <c r="U660" s="147"/>
      <c r="V660" s="147"/>
      <c r="W660" s="147"/>
      <c r="X660" s="147"/>
      <c r="Y660" s="147"/>
      <c r="Z660" s="147"/>
      <c r="AA660" s="147"/>
      <c r="AB660" s="147"/>
      <c r="AC660" s="147"/>
      <c r="AD660" s="147"/>
      <c r="AE660" s="147"/>
      <c r="AF660" s="147"/>
      <c r="AG660" s="147"/>
      <c r="AH660" s="147"/>
    </row>
    <row r="661" spans="1:34" ht="15.75" customHeight="1" x14ac:dyDescent="0.35">
      <c r="A661" s="147"/>
      <c r="B661" s="147"/>
      <c r="C661" s="147"/>
      <c r="D661" s="147"/>
      <c r="E661" s="147"/>
      <c r="F661" s="147"/>
      <c r="G661" s="147"/>
      <c r="H661" s="147"/>
      <c r="I661" s="147"/>
      <c r="J661" s="147"/>
      <c r="K661" s="147"/>
      <c r="L661" s="147"/>
      <c r="M661" s="147"/>
      <c r="N661" s="147"/>
      <c r="O661" s="147"/>
      <c r="P661" s="147"/>
      <c r="Q661" s="147"/>
      <c r="R661" s="147"/>
      <c r="S661" s="147"/>
      <c r="T661" s="147"/>
      <c r="U661" s="147"/>
      <c r="V661" s="147"/>
      <c r="W661" s="147"/>
      <c r="X661" s="147"/>
      <c r="Y661" s="147"/>
      <c r="Z661" s="147"/>
      <c r="AA661" s="147"/>
      <c r="AB661" s="147"/>
      <c r="AC661" s="147"/>
      <c r="AD661" s="147"/>
      <c r="AE661" s="147"/>
      <c r="AF661" s="147"/>
      <c r="AG661" s="147"/>
      <c r="AH661" s="147"/>
    </row>
    <row r="662" spans="1:34" ht="15.75" customHeight="1" x14ac:dyDescent="0.35">
      <c r="A662" s="147"/>
      <c r="B662" s="147"/>
      <c r="C662" s="147"/>
      <c r="D662" s="147"/>
      <c r="E662" s="147"/>
      <c r="F662" s="147"/>
      <c r="G662" s="147"/>
      <c r="H662" s="147"/>
      <c r="I662" s="147"/>
      <c r="J662" s="147"/>
      <c r="K662" s="147"/>
      <c r="L662" s="147"/>
      <c r="M662" s="147"/>
      <c r="N662" s="147"/>
      <c r="O662" s="147"/>
      <c r="P662" s="147"/>
      <c r="Q662" s="147"/>
      <c r="R662" s="147"/>
      <c r="S662" s="147"/>
      <c r="T662" s="147"/>
      <c r="U662" s="147"/>
      <c r="V662" s="147"/>
      <c r="W662" s="147"/>
      <c r="X662" s="147"/>
      <c r="Y662" s="147"/>
      <c r="Z662" s="147"/>
      <c r="AA662" s="147"/>
      <c r="AB662" s="147"/>
      <c r="AC662" s="147"/>
      <c r="AD662" s="147"/>
      <c r="AE662" s="147"/>
      <c r="AF662" s="147"/>
      <c r="AG662" s="147"/>
      <c r="AH662" s="147"/>
    </row>
    <row r="663" spans="1:34" ht="15.75" customHeight="1" x14ac:dyDescent="0.35">
      <c r="A663" s="147"/>
      <c r="B663" s="147"/>
      <c r="C663" s="147"/>
      <c r="D663" s="147"/>
      <c r="E663" s="147"/>
      <c r="F663" s="147"/>
      <c r="G663" s="147"/>
      <c r="H663" s="147"/>
      <c r="I663" s="147"/>
      <c r="J663" s="147"/>
      <c r="K663" s="147"/>
      <c r="L663" s="147"/>
      <c r="M663" s="147"/>
      <c r="N663" s="147"/>
      <c r="O663" s="147"/>
      <c r="P663" s="147"/>
      <c r="Q663" s="147"/>
      <c r="R663" s="147"/>
      <c r="S663" s="147"/>
      <c r="T663" s="147"/>
      <c r="U663" s="147"/>
      <c r="V663" s="147"/>
      <c r="W663" s="147"/>
      <c r="X663" s="147"/>
      <c r="Y663" s="147"/>
      <c r="Z663" s="147"/>
      <c r="AA663" s="147"/>
      <c r="AB663" s="147"/>
      <c r="AC663" s="147"/>
      <c r="AD663" s="147"/>
      <c r="AE663" s="147"/>
      <c r="AF663" s="147"/>
      <c r="AG663" s="147"/>
      <c r="AH663" s="147"/>
    </row>
    <row r="664" spans="1:34" ht="15.75" customHeight="1" x14ac:dyDescent="0.35">
      <c r="A664" s="147"/>
      <c r="B664" s="147"/>
      <c r="C664" s="147"/>
      <c r="D664" s="147"/>
      <c r="E664" s="147"/>
      <c r="F664" s="147"/>
      <c r="G664" s="147"/>
      <c r="H664" s="147"/>
      <c r="I664" s="147"/>
      <c r="J664" s="147"/>
      <c r="K664" s="147"/>
      <c r="L664" s="147"/>
      <c r="M664" s="147"/>
      <c r="N664" s="147"/>
      <c r="O664" s="147"/>
      <c r="P664" s="147"/>
      <c r="Q664" s="147"/>
      <c r="R664" s="147"/>
      <c r="S664" s="147"/>
      <c r="T664" s="147"/>
      <c r="U664" s="147"/>
      <c r="V664" s="147"/>
      <c r="W664" s="147"/>
      <c r="X664" s="147"/>
      <c r="Y664" s="147"/>
      <c r="Z664" s="147"/>
      <c r="AA664" s="147"/>
      <c r="AB664" s="147"/>
      <c r="AC664" s="147"/>
      <c r="AD664" s="147"/>
      <c r="AE664" s="147"/>
      <c r="AF664" s="147"/>
      <c r="AG664" s="147"/>
      <c r="AH664" s="147"/>
    </row>
    <row r="665" spans="1:34" ht="15.75" customHeight="1" x14ac:dyDescent="0.35">
      <c r="A665" s="147"/>
      <c r="B665" s="147"/>
      <c r="C665" s="147"/>
      <c r="D665" s="147"/>
      <c r="E665" s="147"/>
      <c r="F665" s="147"/>
      <c r="G665" s="147"/>
      <c r="H665" s="147"/>
      <c r="I665" s="147"/>
      <c r="J665" s="147"/>
      <c r="K665" s="147"/>
      <c r="L665" s="147"/>
      <c r="M665" s="147"/>
      <c r="N665" s="147"/>
      <c r="O665" s="147"/>
      <c r="P665" s="147"/>
      <c r="Q665" s="147"/>
      <c r="R665" s="147"/>
      <c r="S665" s="147"/>
      <c r="T665" s="147"/>
      <c r="U665" s="147"/>
      <c r="V665" s="147"/>
      <c r="W665" s="147"/>
      <c r="X665" s="147"/>
      <c r="Y665" s="147"/>
      <c r="Z665" s="147"/>
      <c r="AA665" s="147"/>
      <c r="AB665" s="147"/>
      <c r="AC665" s="147"/>
      <c r="AD665" s="147"/>
      <c r="AE665" s="147"/>
      <c r="AF665" s="147"/>
      <c r="AG665" s="147"/>
      <c r="AH665" s="147"/>
    </row>
    <row r="666" spans="1:34" ht="15.75" customHeight="1" x14ac:dyDescent="0.35">
      <c r="A666" s="147"/>
      <c r="B666" s="147"/>
      <c r="C666" s="147"/>
      <c r="D666" s="147"/>
      <c r="E666" s="147"/>
      <c r="F666" s="147"/>
      <c r="G666" s="147"/>
      <c r="H666" s="147"/>
      <c r="I666" s="147"/>
      <c r="J666" s="147"/>
      <c r="K666" s="147"/>
      <c r="L666" s="147"/>
      <c r="M666" s="147"/>
      <c r="N666" s="147"/>
      <c r="O666" s="147"/>
      <c r="P666" s="147"/>
      <c r="Q666" s="147"/>
      <c r="R666" s="147"/>
      <c r="S666" s="147"/>
      <c r="T666" s="147"/>
      <c r="U666" s="147"/>
      <c r="V666" s="147"/>
      <c r="W666" s="147"/>
      <c r="X666" s="147"/>
      <c r="Y666" s="147"/>
      <c r="Z666" s="147"/>
      <c r="AA666" s="147"/>
      <c r="AB666" s="147"/>
      <c r="AC666" s="147"/>
      <c r="AD666" s="147"/>
      <c r="AE666" s="147"/>
      <c r="AF666" s="147"/>
      <c r="AG666" s="147"/>
      <c r="AH666" s="147"/>
    </row>
    <row r="667" spans="1:34" ht="15.75" customHeight="1" x14ac:dyDescent="0.35">
      <c r="A667" s="147"/>
      <c r="B667" s="147"/>
      <c r="C667" s="147"/>
      <c r="D667" s="147"/>
      <c r="E667" s="147"/>
      <c r="F667" s="147"/>
      <c r="G667" s="147"/>
      <c r="H667" s="147"/>
      <c r="I667" s="147"/>
      <c r="J667" s="147"/>
      <c r="K667" s="147"/>
      <c r="L667" s="147"/>
      <c r="M667" s="147"/>
      <c r="N667" s="147"/>
      <c r="O667" s="147"/>
      <c r="P667" s="147"/>
      <c r="Q667" s="147"/>
      <c r="R667" s="147"/>
      <c r="S667" s="147"/>
      <c r="T667" s="147"/>
      <c r="U667" s="147"/>
      <c r="V667" s="147"/>
      <c r="W667" s="147"/>
      <c r="X667" s="147"/>
      <c r="Y667" s="147"/>
      <c r="Z667" s="147"/>
      <c r="AA667" s="147"/>
      <c r="AB667" s="147"/>
      <c r="AC667" s="147"/>
      <c r="AD667" s="147"/>
      <c r="AE667" s="147"/>
      <c r="AF667" s="147"/>
      <c r="AG667" s="147"/>
      <c r="AH667" s="147"/>
    </row>
    <row r="668" spans="1:34" ht="15.75" customHeight="1" x14ac:dyDescent="0.35">
      <c r="A668" s="147"/>
      <c r="B668" s="147"/>
      <c r="C668" s="147"/>
      <c r="D668" s="147"/>
      <c r="E668" s="147"/>
      <c r="F668" s="147"/>
      <c r="G668" s="147"/>
      <c r="H668" s="147"/>
      <c r="I668" s="147"/>
      <c r="J668" s="147"/>
      <c r="K668" s="147"/>
      <c r="L668" s="147"/>
      <c r="M668" s="147"/>
      <c r="N668" s="147"/>
      <c r="O668" s="147"/>
      <c r="P668" s="147"/>
      <c r="Q668" s="147"/>
      <c r="R668" s="147"/>
      <c r="S668" s="147"/>
      <c r="T668" s="147"/>
      <c r="U668" s="147"/>
      <c r="V668" s="147"/>
      <c r="W668" s="147"/>
      <c r="X668" s="147"/>
      <c r="Y668" s="147"/>
      <c r="Z668" s="147"/>
      <c r="AA668" s="147"/>
      <c r="AB668" s="147"/>
      <c r="AC668" s="147"/>
      <c r="AD668" s="147"/>
      <c r="AE668" s="147"/>
      <c r="AF668" s="147"/>
      <c r="AG668" s="147"/>
      <c r="AH668" s="147"/>
    </row>
    <row r="669" spans="1:34" ht="15.75" customHeight="1" x14ac:dyDescent="0.35">
      <c r="A669" s="147"/>
      <c r="B669" s="147"/>
      <c r="C669" s="147"/>
      <c r="D669" s="147"/>
      <c r="E669" s="147"/>
      <c r="F669" s="147"/>
      <c r="G669" s="147"/>
      <c r="H669" s="147"/>
      <c r="I669" s="147"/>
      <c r="J669" s="147"/>
      <c r="K669" s="147"/>
      <c r="L669" s="147"/>
      <c r="M669" s="147"/>
      <c r="N669" s="147"/>
      <c r="O669" s="147"/>
      <c r="P669" s="147"/>
      <c r="Q669" s="147"/>
      <c r="R669" s="147"/>
      <c r="S669" s="147"/>
      <c r="T669" s="147"/>
      <c r="U669" s="147"/>
      <c r="V669" s="147"/>
      <c r="W669" s="147"/>
      <c r="X669" s="147"/>
      <c r="Y669" s="147"/>
      <c r="Z669" s="147"/>
      <c r="AA669" s="147"/>
      <c r="AB669" s="147"/>
      <c r="AC669" s="147"/>
      <c r="AD669" s="147"/>
      <c r="AE669" s="147"/>
      <c r="AF669" s="147"/>
      <c r="AG669" s="147"/>
      <c r="AH669" s="147"/>
    </row>
    <row r="670" spans="1:34" ht="15.75" customHeight="1" x14ac:dyDescent="0.35">
      <c r="A670" s="147"/>
      <c r="B670" s="147"/>
      <c r="C670" s="147"/>
      <c r="D670" s="147"/>
      <c r="E670" s="147"/>
      <c r="F670" s="147"/>
      <c r="G670" s="147"/>
      <c r="H670" s="147"/>
      <c r="I670" s="147"/>
      <c r="J670" s="147"/>
      <c r="K670" s="147"/>
      <c r="L670" s="147"/>
      <c r="M670" s="147"/>
      <c r="N670" s="147"/>
      <c r="O670" s="147"/>
      <c r="P670" s="147"/>
      <c r="Q670" s="147"/>
      <c r="R670" s="147"/>
      <c r="S670" s="147"/>
      <c r="T670" s="147"/>
      <c r="U670" s="147"/>
      <c r="V670" s="147"/>
      <c r="W670" s="147"/>
      <c r="X670" s="147"/>
      <c r="Y670" s="147"/>
      <c r="Z670" s="147"/>
      <c r="AA670" s="147"/>
      <c r="AB670" s="147"/>
      <c r="AC670" s="147"/>
      <c r="AD670" s="147"/>
      <c r="AE670" s="147"/>
      <c r="AF670" s="147"/>
      <c r="AG670" s="147"/>
      <c r="AH670" s="147"/>
    </row>
    <row r="671" spans="1:34" ht="15.75" customHeight="1" x14ac:dyDescent="0.35">
      <c r="A671" s="147"/>
      <c r="B671" s="147"/>
      <c r="C671" s="147"/>
      <c r="D671" s="147"/>
      <c r="E671" s="147"/>
      <c r="F671" s="147"/>
      <c r="G671" s="147"/>
      <c r="H671" s="147"/>
      <c r="I671" s="147"/>
      <c r="J671" s="147"/>
      <c r="K671" s="147"/>
      <c r="L671" s="147"/>
      <c r="M671" s="147"/>
      <c r="N671" s="147"/>
      <c r="O671" s="147"/>
      <c r="P671" s="147"/>
      <c r="Q671" s="147"/>
      <c r="R671" s="147"/>
      <c r="S671" s="147"/>
      <c r="T671" s="147"/>
      <c r="U671" s="147"/>
      <c r="V671" s="147"/>
      <c r="W671" s="147"/>
      <c r="X671" s="147"/>
      <c r="Y671" s="147"/>
      <c r="Z671" s="147"/>
      <c r="AA671" s="147"/>
      <c r="AB671" s="147"/>
      <c r="AC671" s="147"/>
      <c r="AD671" s="147"/>
      <c r="AE671" s="147"/>
      <c r="AF671" s="147"/>
      <c r="AG671" s="147"/>
      <c r="AH671" s="147"/>
    </row>
    <row r="672" spans="1:34" ht="15.75" customHeight="1" x14ac:dyDescent="0.35">
      <c r="A672" s="147"/>
      <c r="B672" s="147"/>
      <c r="C672" s="147"/>
      <c r="D672" s="147"/>
      <c r="E672" s="147"/>
      <c r="F672" s="147"/>
      <c r="G672" s="147"/>
      <c r="H672" s="147"/>
      <c r="I672" s="147"/>
      <c r="J672" s="147"/>
      <c r="K672" s="147"/>
      <c r="L672" s="147"/>
      <c r="M672" s="147"/>
      <c r="N672" s="147"/>
      <c r="O672" s="147"/>
      <c r="P672" s="147"/>
      <c r="Q672" s="147"/>
      <c r="R672" s="147"/>
      <c r="S672" s="147"/>
      <c r="T672" s="147"/>
      <c r="U672" s="147"/>
      <c r="V672" s="147"/>
      <c r="W672" s="147"/>
      <c r="X672" s="147"/>
      <c r="Y672" s="147"/>
      <c r="Z672" s="147"/>
      <c r="AA672" s="147"/>
      <c r="AB672" s="147"/>
      <c r="AC672" s="147"/>
      <c r="AD672" s="147"/>
      <c r="AE672" s="147"/>
      <c r="AF672" s="147"/>
      <c r="AG672" s="147"/>
      <c r="AH672" s="147"/>
    </row>
    <row r="673" spans="1:34" ht="15.75" customHeight="1" x14ac:dyDescent="0.35">
      <c r="A673" s="147"/>
      <c r="B673" s="147"/>
      <c r="C673" s="147"/>
      <c r="D673" s="147"/>
      <c r="E673" s="147"/>
      <c r="F673" s="147"/>
      <c r="G673" s="147"/>
      <c r="H673" s="147"/>
      <c r="I673" s="147"/>
      <c r="J673" s="147"/>
      <c r="K673" s="147"/>
      <c r="L673" s="147"/>
      <c r="M673" s="147"/>
      <c r="N673" s="147"/>
      <c r="O673" s="147"/>
      <c r="P673" s="147"/>
      <c r="Q673" s="147"/>
      <c r="R673" s="147"/>
      <c r="S673" s="147"/>
      <c r="T673" s="147"/>
      <c r="U673" s="147"/>
      <c r="V673" s="147"/>
      <c r="W673" s="147"/>
      <c r="X673" s="147"/>
      <c r="Y673" s="147"/>
      <c r="Z673" s="147"/>
      <c r="AA673" s="147"/>
      <c r="AB673" s="147"/>
      <c r="AC673" s="147"/>
      <c r="AD673" s="147"/>
      <c r="AE673" s="147"/>
      <c r="AF673" s="147"/>
      <c r="AG673" s="147"/>
      <c r="AH673" s="147"/>
    </row>
    <row r="674" spans="1:34" ht="15.75" customHeight="1" x14ac:dyDescent="0.35">
      <c r="A674" s="147"/>
      <c r="B674" s="147"/>
      <c r="C674" s="147"/>
      <c r="D674" s="147"/>
      <c r="E674" s="147"/>
      <c r="F674" s="147"/>
      <c r="G674" s="147"/>
      <c r="H674" s="147"/>
      <c r="I674" s="147"/>
      <c r="J674" s="147"/>
      <c r="K674" s="147"/>
      <c r="L674" s="147"/>
      <c r="M674" s="147"/>
      <c r="N674" s="147"/>
      <c r="O674" s="147"/>
      <c r="P674" s="147"/>
      <c r="Q674" s="147"/>
      <c r="R674" s="147"/>
      <c r="S674" s="147"/>
      <c r="T674" s="147"/>
      <c r="U674" s="147"/>
      <c r="V674" s="147"/>
      <c r="W674" s="147"/>
      <c r="X674" s="147"/>
      <c r="Y674" s="147"/>
      <c r="Z674" s="147"/>
      <c r="AA674" s="147"/>
      <c r="AB674" s="147"/>
      <c r="AC674" s="147"/>
      <c r="AD674" s="147"/>
      <c r="AE674" s="147"/>
      <c r="AF674" s="147"/>
      <c r="AG674" s="147"/>
      <c r="AH674" s="147"/>
    </row>
    <row r="675" spans="1:34" ht="15.75" customHeight="1" x14ac:dyDescent="0.35">
      <c r="A675" s="147"/>
      <c r="B675" s="147"/>
      <c r="C675" s="147"/>
      <c r="D675" s="147"/>
      <c r="E675" s="147"/>
      <c r="F675" s="147"/>
      <c r="G675" s="147"/>
      <c r="H675" s="147"/>
      <c r="I675" s="147"/>
      <c r="J675" s="147"/>
      <c r="K675" s="147"/>
      <c r="L675" s="147"/>
      <c r="M675" s="147"/>
      <c r="N675" s="147"/>
      <c r="O675" s="147"/>
      <c r="P675" s="147"/>
      <c r="Q675" s="147"/>
      <c r="R675" s="147"/>
      <c r="S675" s="147"/>
      <c r="T675" s="147"/>
      <c r="U675" s="147"/>
      <c r="V675" s="147"/>
      <c r="W675" s="147"/>
      <c r="X675" s="147"/>
      <c r="Y675" s="147"/>
      <c r="Z675" s="147"/>
      <c r="AA675" s="147"/>
      <c r="AB675" s="147"/>
      <c r="AC675" s="147"/>
      <c r="AD675" s="147"/>
      <c r="AE675" s="147"/>
      <c r="AF675" s="147"/>
      <c r="AG675" s="147"/>
      <c r="AH675" s="147"/>
    </row>
    <row r="676" spans="1:34" ht="15.75" customHeight="1" x14ac:dyDescent="0.35">
      <c r="A676" s="147"/>
      <c r="B676" s="147"/>
      <c r="C676" s="147"/>
      <c r="D676" s="147"/>
      <c r="E676" s="147"/>
      <c r="F676" s="147"/>
      <c r="G676" s="147"/>
      <c r="H676" s="147"/>
      <c r="I676" s="147"/>
      <c r="J676" s="147"/>
      <c r="K676" s="147"/>
      <c r="L676" s="147"/>
      <c r="M676" s="147"/>
      <c r="N676" s="147"/>
      <c r="O676" s="147"/>
      <c r="P676" s="147"/>
      <c r="Q676" s="147"/>
      <c r="R676" s="147"/>
      <c r="S676" s="147"/>
      <c r="T676" s="147"/>
      <c r="U676" s="147"/>
      <c r="V676" s="147"/>
      <c r="W676" s="147"/>
      <c r="X676" s="147"/>
      <c r="Y676" s="147"/>
      <c r="Z676" s="147"/>
      <c r="AA676" s="147"/>
      <c r="AB676" s="147"/>
      <c r="AC676" s="147"/>
      <c r="AD676" s="147"/>
      <c r="AE676" s="147"/>
      <c r="AF676" s="147"/>
      <c r="AG676" s="147"/>
      <c r="AH676" s="147"/>
    </row>
    <row r="677" spans="1:34" ht="15.75" customHeight="1" x14ac:dyDescent="0.35">
      <c r="A677" s="147"/>
      <c r="B677" s="147"/>
      <c r="C677" s="147"/>
      <c r="D677" s="147"/>
      <c r="E677" s="147"/>
      <c r="F677" s="147"/>
      <c r="G677" s="147"/>
      <c r="H677" s="147"/>
      <c r="I677" s="147"/>
      <c r="J677" s="147"/>
      <c r="K677" s="147"/>
      <c r="L677" s="147"/>
      <c r="M677" s="147"/>
      <c r="N677" s="147"/>
      <c r="O677" s="147"/>
      <c r="P677" s="147"/>
      <c r="Q677" s="147"/>
      <c r="R677" s="147"/>
      <c r="S677" s="147"/>
      <c r="T677" s="147"/>
      <c r="U677" s="147"/>
      <c r="V677" s="147"/>
      <c r="W677" s="147"/>
      <c r="X677" s="147"/>
      <c r="Y677" s="147"/>
      <c r="Z677" s="147"/>
      <c r="AA677" s="147"/>
      <c r="AB677" s="147"/>
      <c r="AC677" s="147"/>
      <c r="AD677" s="147"/>
      <c r="AE677" s="147"/>
      <c r="AF677" s="147"/>
      <c r="AG677" s="147"/>
      <c r="AH677" s="147"/>
    </row>
    <row r="678" spans="1:34" ht="15.75" customHeight="1" x14ac:dyDescent="0.35">
      <c r="A678" s="147"/>
      <c r="B678" s="147"/>
      <c r="C678" s="147"/>
      <c r="D678" s="147"/>
      <c r="E678" s="147"/>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row>
    <row r="679" spans="1:34" ht="15.75" customHeight="1" x14ac:dyDescent="0.35">
      <c r="A679" s="147"/>
      <c r="B679" s="147"/>
      <c r="C679" s="147"/>
      <c r="D679" s="147"/>
      <c r="E679" s="147"/>
      <c r="F679" s="147"/>
      <c r="G679" s="147"/>
      <c r="H679" s="147"/>
      <c r="I679" s="147"/>
      <c r="J679" s="147"/>
      <c r="K679" s="147"/>
      <c r="L679" s="147"/>
      <c r="M679" s="147"/>
      <c r="N679" s="147"/>
      <c r="O679" s="147"/>
      <c r="P679" s="147"/>
      <c r="Q679" s="147"/>
      <c r="R679" s="147"/>
      <c r="S679" s="147"/>
      <c r="T679" s="147"/>
      <c r="U679" s="147"/>
      <c r="V679" s="147"/>
      <c r="W679" s="147"/>
      <c r="X679" s="147"/>
      <c r="Y679" s="147"/>
      <c r="Z679" s="147"/>
      <c r="AA679" s="147"/>
      <c r="AB679" s="147"/>
      <c r="AC679" s="147"/>
      <c r="AD679" s="147"/>
      <c r="AE679" s="147"/>
      <c r="AF679" s="147"/>
      <c r="AG679" s="147"/>
      <c r="AH679" s="147"/>
    </row>
    <row r="680" spans="1:34" ht="15.75" customHeight="1" x14ac:dyDescent="0.35">
      <c r="A680" s="147"/>
      <c r="B680" s="147"/>
      <c r="C680" s="147"/>
      <c r="D680" s="147"/>
      <c r="E680" s="147"/>
      <c r="F680" s="147"/>
      <c r="G680" s="147"/>
      <c r="H680" s="147"/>
      <c r="I680" s="147"/>
      <c r="J680" s="147"/>
      <c r="K680" s="147"/>
      <c r="L680" s="147"/>
      <c r="M680" s="147"/>
      <c r="N680" s="147"/>
      <c r="O680" s="147"/>
      <c r="P680" s="147"/>
      <c r="Q680" s="147"/>
      <c r="R680" s="147"/>
      <c r="S680" s="147"/>
      <c r="T680" s="147"/>
      <c r="U680" s="147"/>
      <c r="V680" s="147"/>
      <c r="W680" s="147"/>
      <c r="X680" s="147"/>
      <c r="Y680" s="147"/>
      <c r="Z680" s="147"/>
      <c r="AA680" s="147"/>
      <c r="AB680" s="147"/>
      <c r="AC680" s="147"/>
      <c r="AD680" s="147"/>
      <c r="AE680" s="147"/>
      <c r="AF680" s="147"/>
      <c r="AG680" s="147"/>
      <c r="AH680" s="147"/>
    </row>
    <row r="681" spans="1:34" ht="15.75" customHeight="1" x14ac:dyDescent="0.35">
      <c r="A681" s="147"/>
      <c r="B681" s="147"/>
      <c r="C681" s="147"/>
      <c r="D681" s="147"/>
      <c r="E681" s="147"/>
      <c r="F681" s="147"/>
      <c r="G681" s="147"/>
      <c r="H681" s="147"/>
      <c r="I681" s="147"/>
      <c r="J681" s="147"/>
      <c r="K681" s="147"/>
      <c r="L681" s="147"/>
      <c r="M681" s="147"/>
      <c r="N681" s="147"/>
      <c r="O681" s="147"/>
      <c r="P681" s="147"/>
      <c r="Q681" s="147"/>
      <c r="R681" s="147"/>
      <c r="S681" s="147"/>
      <c r="T681" s="147"/>
      <c r="U681" s="147"/>
      <c r="V681" s="147"/>
      <c r="W681" s="147"/>
      <c r="X681" s="147"/>
      <c r="Y681" s="147"/>
      <c r="Z681" s="147"/>
      <c r="AA681" s="147"/>
      <c r="AB681" s="147"/>
      <c r="AC681" s="147"/>
      <c r="AD681" s="147"/>
      <c r="AE681" s="147"/>
      <c r="AF681" s="147"/>
      <c r="AG681" s="147"/>
      <c r="AH681" s="147"/>
    </row>
    <row r="682" spans="1:34" ht="15.75" customHeight="1" x14ac:dyDescent="0.35">
      <c r="A682" s="147"/>
      <c r="B682" s="147"/>
      <c r="C682" s="147"/>
      <c r="D682" s="147"/>
      <c r="E682" s="147"/>
      <c r="F682" s="147"/>
      <c r="G682" s="147"/>
      <c r="H682" s="147"/>
      <c r="I682" s="147"/>
      <c r="J682" s="147"/>
      <c r="K682" s="147"/>
      <c r="L682" s="147"/>
      <c r="M682" s="147"/>
      <c r="N682" s="147"/>
      <c r="O682" s="147"/>
      <c r="P682" s="147"/>
      <c r="Q682" s="147"/>
      <c r="R682" s="147"/>
      <c r="S682" s="147"/>
      <c r="T682" s="147"/>
      <c r="U682" s="147"/>
      <c r="V682" s="147"/>
      <c r="W682" s="147"/>
      <c r="X682" s="147"/>
      <c r="Y682" s="147"/>
      <c r="Z682" s="147"/>
      <c r="AA682" s="147"/>
      <c r="AB682" s="147"/>
      <c r="AC682" s="147"/>
      <c r="AD682" s="147"/>
      <c r="AE682" s="147"/>
      <c r="AF682" s="147"/>
      <c r="AG682" s="147"/>
      <c r="AH682" s="147"/>
    </row>
    <row r="683" spans="1:34" ht="15.75" customHeight="1" x14ac:dyDescent="0.35">
      <c r="A683" s="147"/>
      <c r="B683" s="147"/>
      <c r="C683" s="147"/>
      <c r="D683" s="147"/>
      <c r="E683" s="147"/>
      <c r="F683" s="147"/>
      <c r="G683" s="147"/>
      <c r="H683" s="147"/>
      <c r="I683" s="147"/>
      <c r="J683" s="147"/>
      <c r="K683" s="147"/>
      <c r="L683" s="147"/>
      <c r="M683" s="147"/>
      <c r="N683" s="147"/>
      <c r="O683" s="147"/>
      <c r="P683" s="147"/>
      <c r="Q683" s="147"/>
      <c r="R683" s="147"/>
      <c r="S683" s="147"/>
      <c r="T683" s="147"/>
      <c r="U683" s="147"/>
      <c r="V683" s="147"/>
      <c r="W683" s="147"/>
      <c r="X683" s="147"/>
      <c r="Y683" s="147"/>
      <c r="Z683" s="147"/>
      <c r="AA683" s="147"/>
      <c r="AB683" s="147"/>
      <c r="AC683" s="147"/>
      <c r="AD683" s="147"/>
      <c r="AE683" s="147"/>
      <c r="AF683" s="147"/>
      <c r="AG683" s="147"/>
      <c r="AH683" s="147"/>
    </row>
    <row r="684" spans="1:34" ht="15.75" customHeight="1" x14ac:dyDescent="0.35">
      <c r="A684" s="147"/>
      <c r="B684" s="147"/>
      <c r="C684" s="147"/>
      <c r="D684" s="147"/>
      <c r="E684" s="147"/>
      <c r="F684" s="147"/>
      <c r="G684" s="147"/>
      <c r="H684" s="147"/>
      <c r="I684" s="147"/>
      <c r="J684" s="147"/>
      <c r="K684" s="147"/>
      <c r="L684" s="147"/>
      <c r="M684" s="147"/>
      <c r="N684" s="147"/>
      <c r="O684" s="147"/>
      <c r="P684" s="147"/>
      <c r="Q684" s="147"/>
      <c r="R684" s="147"/>
      <c r="S684" s="147"/>
      <c r="T684" s="147"/>
      <c r="U684" s="147"/>
      <c r="V684" s="147"/>
      <c r="W684" s="147"/>
      <c r="X684" s="147"/>
      <c r="Y684" s="147"/>
      <c r="Z684" s="147"/>
      <c r="AA684" s="147"/>
      <c r="AB684" s="147"/>
      <c r="AC684" s="147"/>
      <c r="AD684" s="147"/>
      <c r="AE684" s="147"/>
      <c r="AF684" s="147"/>
      <c r="AG684" s="147"/>
      <c r="AH684" s="147"/>
    </row>
    <row r="685" spans="1:34" ht="15.75" customHeight="1" x14ac:dyDescent="0.35">
      <c r="A685" s="147"/>
      <c r="B685" s="147"/>
      <c r="C685" s="147"/>
      <c r="D685" s="147"/>
      <c r="E685" s="147"/>
      <c r="F685" s="147"/>
      <c r="G685" s="147"/>
      <c r="H685" s="147"/>
      <c r="I685" s="147"/>
      <c r="J685" s="147"/>
      <c r="K685" s="147"/>
      <c r="L685" s="147"/>
      <c r="M685" s="147"/>
      <c r="N685" s="147"/>
      <c r="O685" s="147"/>
      <c r="P685" s="147"/>
      <c r="Q685" s="147"/>
      <c r="R685" s="147"/>
      <c r="S685" s="147"/>
      <c r="T685" s="147"/>
      <c r="U685" s="147"/>
      <c r="V685" s="147"/>
      <c r="W685" s="147"/>
      <c r="X685" s="147"/>
      <c r="Y685" s="147"/>
      <c r="Z685" s="147"/>
      <c r="AA685" s="147"/>
      <c r="AB685" s="147"/>
      <c r="AC685" s="147"/>
      <c r="AD685" s="147"/>
      <c r="AE685" s="147"/>
      <c r="AF685" s="147"/>
      <c r="AG685" s="147"/>
      <c r="AH685" s="147"/>
    </row>
    <row r="686" spans="1:34" ht="15.75" customHeight="1" x14ac:dyDescent="0.35">
      <c r="A686" s="147"/>
      <c r="B686" s="147"/>
      <c r="C686" s="147"/>
      <c r="D686" s="147"/>
      <c r="E686" s="147"/>
      <c r="F686" s="147"/>
      <c r="G686" s="147"/>
      <c r="H686" s="147"/>
      <c r="I686" s="147"/>
      <c r="J686" s="147"/>
      <c r="K686" s="147"/>
      <c r="L686" s="147"/>
      <c r="M686" s="147"/>
      <c r="N686" s="147"/>
      <c r="O686" s="147"/>
      <c r="P686" s="147"/>
      <c r="Q686" s="147"/>
      <c r="R686" s="147"/>
      <c r="S686" s="147"/>
      <c r="T686" s="147"/>
      <c r="U686" s="147"/>
      <c r="V686" s="147"/>
      <c r="W686" s="147"/>
      <c r="X686" s="147"/>
      <c r="Y686" s="147"/>
      <c r="Z686" s="147"/>
      <c r="AA686" s="147"/>
      <c r="AB686" s="147"/>
      <c r="AC686" s="147"/>
      <c r="AD686" s="147"/>
      <c r="AE686" s="147"/>
      <c r="AF686" s="147"/>
      <c r="AG686" s="147"/>
      <c r="AH686" s="147"/>
    </row>
    <row r="687" spans="1:34" ht="15.75" customHeight="1" x14ac:dyDescent="0.35">
      <c r="A687" s="147"/>
      <c r="B687" s="147"/>
      <c r="C687" s="147"/>
      <c r="D687" s="147"/>
      <c r="E687" s="147"/>
      <c r="F687" s="147"/>
      <c r="G687" s="147"/>
      <c r="H687" s="147"/>
      <c r="I687" s="147"/>
      <c r="J687" s="147"/>
      <c r="K687" s="147"/>
      <c r="L687" s="147"/>
      <c r="M687" s="147"/>
      <c r="N687" s="147"/>
      <c r="O687" s="147"/>
      <c r="P687" s="147"/>
      <c r="Q687" s="147"/>
      <c r="R687" s="147"/>
      <c r="S687" s="147"/>
      <c r="T687" s="147"/>
      <c r="U687" s="147"/>
      <c r="V687" s="147"/>
      <c r="W687" s="147"/>
      <c r="X687" s="147"/>
      <c r="Y687" s="147"/>
      <c r="Z687" s="147"/>
      <c r="AA687" s="147"/>
      <c r="AB687" s="147"/>
      <c r="AC687" s="147"/>
      <c r="AD687" s="147"/>
      <c r="AE687" s="147"/>
      <c r="AF687" s="147"/>
      <c r="AG687" s="147"/>
      <c r="AH687" s="147"/>
    </row>
    <row r="688" spans="1:34" ht="15.75" customHeight="1" x14ac:dyDescent="0.35">
      <c r="A688" s="147"/>
      <c r="B688" s="147"/>
      <c r="C688" s="147"/>
      <c r="D688" s="147"/>
      <c r="E688" s="147"/>
      <c r="F688" s="147"/>
      <c r="G688" s="147"/>
      <c r="H688" s="147"/>
      <c r="I688" s="147"/>
      <c r="J688" s="147"/>
      <c r="K688" s="147"/>
      <c r="L688" s="147"/>
      <c r="M688" s="147"/>
      <c r="N688" s="147"/>
      <c r="O688" s="147"/>
      <c r="P688" s="147"/>
      <c r="Q688" s="147"/>
      <c r="R688" s="147"/>
      <c r="S688" s="147"/>
      <c r="T688" s="147"/>
      <c r="U688" s="147"/>
      <c r="V688" s="147"/>
      <c r="W688" s="147"/>
      <c r="X688" s="147"/>
      <c r="Y688" s="147"/>
      <c r="Z688" s="147"/>
      <c r="AA688" s="147"/>
      <c r="AB688" s="147"/>
      <c r="AC688" s="147"/>
      <c r="AD688" s="147"/>
      <c r="AE688" s="147"/>
      <c r="AF688" s="147"/>
      <c r="AG688" s="147"/>
      <c r="AH688" s="147"/>
    </row>
    <row r="689" spans="1:34" ht="15.75" customHeight="1" x14ac:dyDescent="0.35">
      <c r="A689" s="147"/>
      <c r="B689" s="147"/>
      <c r="C689" s="147"/>
      <c r="D689" s="147"/>
      <c r="E689" s="147"/>
      <c r="F689" s="147"/>
      <c r="G689" s="147"/>
      <c r="H689" s="147"/>
      <c r="I689" s="147"/>
      <c r="J689" s="147"/>
      <c r="K689" s="147"/>
      <c r="L689" s="147"/>
      <c r="M689" s="147"/>
      <c r="N689" s="147"/>
      <c r="O689" s="147"/>
      <c r="P689" s="147"/>
      <c r="Q689" s="147"/>
      <c r="R689" s="147"/>
      <c r="S689" s="147"/>
      <c r="T689" s="147"/>
      <c r="U689" s="147"/>
      <c r="V689" s="147"/>
      <c r="W689" s="147"/>
      <c r="X689" s="147"/>
      <c r="Y689" s="147"/>
      <c r="Z689" s="147"/>
      <c r="AA689" s="147"/>
      <c r="AB689" s="147"/>
      <c r="AC689" s="147"/>
      <c r="AD689" s="147"/>
      <c r="AE689" s="147"/>
      <c r="AF689" s="147"/>
      <c r="AG689" s="147"/>
      <c r="AH689" s="147"/>
    </row>
    <row r="690" spans="1:34" ht="15.75" customHeight="1" x14ac:dyDescent="0.35">
      <c r="A690" s="147"/>
      <c r="B690" s="147"/>
      <c r="C690" s="147"/>
      <c r="D690" s="147"/>
      <c r="E690" s="147"/>
      <c r="F690" s="147"/>
      <c r="G690" s="147"/>
      <c r="H690" s="147"/>
      <c r="I690" s="147"/>
      <c r="J690" s="147"/>
      <c r="K690" s="147"/>
      <c r="L690" s="147"/>
      <c r="M690" s="147"/>
      <c r="N690" s="147"/>
      <c r="O690" s="147"/>
      <c r="P690" s="147"/>
      <c r="Q690" s="147"/>
      <c r="R690" s="147"/>
      <c r="S690" s="147"/>
      <c r="T690" s="147"/>
      <c r="U690" s="147"/>
      <c r="V690" s="147"/>
      <c r="W690" s="147"/>
      <c r="X690" s="147"/>
      <c r="Y690" s="147"/>
      <c r="Z690" s="147"/>
      <c r="AA690" s="147"/>
      <c r="AB690" s="147"/>
      <c r="AC690" s="147"/>
      <c r="AD690" s="147"/>
      <c r="AE690" s="147"/>
      <c r="AF690" s="147"/>
      <c r="AG690" s="147"/>
      <c r="AH690" s="147"/>
    </row>
    <row r="691" spans="1:34" ht="15.75" customHeight="1" x14ac:dyDescent="0.35">
      <c r="A691" s="147"/>
      <c r="B691" s="147"/>
      <c r="C691" s="147"/>
      <c r="D691" s="147"/>
      <c r="E691" s="147"/>
      <c r="F691" s="147"/>
      <c r="G691" s="147"/>
      <c r="H691" s="147"/>
      <c r="I691" s="147"/>
      <c r="J691" s="147"/>
      <c r="K691" s="147"/>
      <c r="L691" s="147"/>
      <c r="M691" s="147"/>
      <c r="N691" s="147"/>
      <c r="O691" s="147"/>
      <c r="P691" s="147"/>
      <c r="Q691" s="147"/>
      <c r="R691" s="147"/>
      <c r="S691" s="147"/>
      <c r="T691" s="147"/>
      <c r="U691" s="147"/>
      <c r="V691" s="147"/>
      <c r="W691" s="147"/>
      <c r="X691" s="147"/>
      <c r="Y691" s="147"/>
      <c r="Z691" s="147"/>
      <c r="AA691" s="147"/>
      <c r="AB691" s="147"/>
      <c r="AC691" s="147"/>
      <c r="AD691" s="147"/>
      <c r="AE691" s="147"/>
      <c r="AF691" s="147"/>
      <c r="AG691" s="147"/>
      <c r="AH691" s="147"/>
    </row>
    <row r="692" spans="1:34" ht="15.75" customHeight="1" x14ac:dyDescent="0.35">
      <c r="A692" s="147"/>
      <c r="B692" s="147"/>
      <c r="C692" s="147"/>
      <c r="D692" s="147"/>
      <c r="E692" s="147"/>
      <c r="F692" s="147"/>
      <c r="G692" s="147"/>
      <c r="H692" s="147"/>
      <c r="I692" s="147"/>
      <c r="J692" s="147"/>
      <c r="K692" s="147"/>
      <c r="L692" s="147"/>
      <c r="M692" s="147"/>
      <c r="N692" s="147"/>
      <c r="O692" s="147"/>
      <c r="P692" s="147"/>
      <c r="Q692" s="147"/>
      <c r="R692" s="147"/>
      <c r="S692" s="147"/>
      <c r="T692" s="147"/>
      <c r="U692" s="147"/>
      <c r="V692" s="147"/>
      <c r="W692" s="147"/>
      <c r="X692" s="147"/>
      <c r="Y692" s="147"/>
      <c r="Z692" s="147"/>
      <c r="AA692" s="147"/>
      <c r="AB692" s="147"/>
      <c r="AC692" s="147"/>
      <c r="AD692" s="147"/>
      <c r="AE692" s="147"/>
      <c r="AF692" s="147"/>
      <c r="AG692" s="147"/>
      <c r="AH692" s="147"/>
    </row>
    <row r="693" spans="1:34" ht="15.75" customHeight="1" x14ac:dyDescent="0.35">
      <c r="A693" s="147"/>
      <c r="B693" s="147"/>
      <c r="C693" s="147"/>
      <c r="D693" s="147"/>
      <c r="E693" s="147"/>
      <c r="F693" s="147"/>
      <c r="G693" s="147"/>
      <c r="H693" s="147"/>
      <c r="I693" s="147"/>
      <c r="J693" s="147"/>
      <c r="K693" s="147"/>
      <c r="L693" s="147"/>
      <c r="M693" s="147"/>
      <c r="N693" s="147"/>
      <c r="O693" s="147"/>
      <c r="P693" s="147"/>
      <c r="Q693" s="147"/>
      <c r="R693" s="147"/>
      <c r="S693" s="147"/>
      <c r="T693" s="147"/>
      <c r="U693" s="147"/>
      <c r="V693" s="147"/>
      <c r="W693" s="147"/>
      <c r="X693" s="147"/>
      <c r="Y693" s="147"/>
      <c r="Z693" s="147"/>
      <c r="AA693" s="147"/>
      <c r="AB693" s="147"/>
      <c r="AC693" s="147"/>
      <c r="AD693" s="147"/>
      <c r="AE693" s="147"/>
      <c r="AF693" s="147"/>
      <c r="AG693" s="147"/>
      <c r="AH693" s="147"/>
    </row>
    <row r="694" spans="1:34" ht="15.75" customHeight="1" x14ac:dyDescent="0.35">
      <c r="A694" s="147"/>
      <c r="B694" s="147"/>
      <c r="C694" s="147"/>
      <c r="D694" s="147"/>
      <c r="E694" s="147"/>
      <c r="F694" s="147"/>
      <c r="G694" s="147"/>
      <c r="H694" s="147"/>
      <c r="I694" s="147"/>
      <c r="J694" s="147"/>
      <c r="K694" s="147"/>
      <c r="L694" s="147"/>
      <c r="M694" s="147"/>
      <c r="N694" s="147"/>
      <c r="O694" s="147"/>
      <c r="P694" s="147"/>
      <c r="Q694" s="147"/>
      <c r="R694" s="147"/>
      <c r="S694" s="147"/>
      <c r="T694" s="147"/>
      <c r="U694" s="147"/>
      <c r="V694" s="147"/>
      <c r="W694" s="147"/>
      <c r="X694" s="147"/>
      <c r="Y694" s="147"/>
      <c r="Z694" s="147"/>
      <c r="AA694" s="147"/>
      <c r="AB694" s="147"/>
      <c r="AC694" s="147"/>
      <c r="AD694" s="147"/>
      <c r="AE694" s="147"/>
      <c r="AF694" s="147"/>
      <c r="AG694" s="147"/>
      <c r="AH694" s="147"/>
    </row>
    <row r="695" spans="1:34" ht="15.75" customHeight="1" x14ac:dyDescent="0.35">
      <c r="A695" s="147"/>
      <c r="B695" s="147"/>
      <c r="C695" s="147"/>
      <c r="D695" s="147"/>
      <c r="E695" s="147"/>
      <c r="F695" s="147"/>
      <c r="G695" s="147"/>
      <c r="H695" s="147"/>
      <c r="I695" s="147"/>
      <c r="J695" s="147"/>
      <c r="K695" s="147"/>
      <c r="L695" s="147"/>
      <c r="M695" s="147"/>
      <c r="N695" s="147"/>
      <c r="O695" s="147"/>
      <c r="P695" s="147"/>
      <c r="Q695" s="147"/>
      <c r="R695" s="147"/>
      <c r="S695" s="147"/>
      <c r="T695" s="147"/>
      <c r="U695" s="147"/>
      <c r="V695" s="147"/>
      <c r="W695" s="147"/>
      <c r="X695" s="147"/>
      <c r="Y695" s="147"/>
      <c r="Z695" s="147"/>
      <c r="AA695" s="147"/>
      <c r="AB695" s="147"/>
      <c r="AC695" s="147"/>
      <c r="AD695" s="147"/>
      <c r="AE695" s="147"/>
      <c r="AF695" s="147"/>
      <c r="AG695" s="147"/>
      <c r="AH695" s="147"/>
    </row>
    <row r="696" spans="1:34" ht="15.75" customHeight="1" x14ac:dyDescent="0.35">
      <c r="A696" s="147"/>
      <c r="B696" s="147"/>
      <c r="C696" s="147"/>
      <c r="D696" s="147"/>
      <c r="E696" s="147"/>
      <c r="F696" s="147"/>
      <c r="G696" s="147"/>
      <c r="H696" s="147"/>
      <c r="I696" s="147"/>
      <c r="J696" s="147"/>
      <c r="K696" s="147"/>
      <c r="L696" s="147"/>
      <c r="M696" s="147"/>
      <c r="N696" s="147"/>
      <c r="O696" s="147"/>
      <c r="P696" s="147"/>
      <c r="Q696" s="147"/>
      <c r="R696" s="147"/>
      <c r="S696" s="147"/>
      <c r="T696" s="147"/>
      <c r="U696" s="147"/>
      <c r="V696" s="147"/>
      <c r="W696" s="147"/>
      <c r="X696" s="147"/>
      <c r="Y696" s="147"/>
      <c r="Z696" s="147"/>
      <c r="AA696" s="147"/>
      <c r="AB696" s="147"/>
      <c r="AC696" s="147"/>
      <c r="AD696" s="147"/>
      <c r="AE696" s="147"/>
      <c r="AF696" s="147"/>
      <c r="AG696" s="147"/>
      <c r="AH696" s="147"/>
    </row>
    <row r="697" spans="1:34" ht="15.75" customHeight="1" x14ac:dyDescent="0.35">
      <c r="A697" s="147"/>
      <c r="B697" s="147"/>
      <c r="C697" s="147"/>
      <c r="D697" s="147"/>
      <c r="E697" s="147"/>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row>
    <row r="698" spans="1:34" ht="15.75" customHeight="1" x14ac:dyDescent="0.35">
      <c r="A698" s="147"/>
      <c r="B698" s="147"/>
      <c r="C698" s="147"/>
      <c r="D698" s="147"/>
      <c r="E698" s="147"/>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row>
    <row r="699" spans="1:34" ht="15.75" customHeight="1" x14ac:dyDescent="0.35">
      <c r="A699" s="147"/>
      <c r="B699" s="147"/>
      <c r="C699" s="147"/>
      <c r="D699" s="147"/>
      <c r="E699" s="147"/>
      <c r="F699" s="147"/>
      <c r="G699" s="147"/>
      <c r="H699" s="147"/>
      <c r="I699" s="147"/>
      <c r="J699" s="147"/>
      <c r="K699" s="147"/>
      <c r="L699" s="147"/>
      <c r="M699" s="147"/>
      <c r="N699" s="147"/>
      <c r="O699" s="147"/>
      <c r="P699" s="147"/>
      <c r="Q699" s="147"/>
      <c r="R699" s="147"/>
      <c r="S699" s="147"/>
      <c r="T699" s="147"/>
      <c r="U699" s="147"/>
      <c r="V699" s="147"/>
      <c r="W699" s="147"/>
      <c r="X699" s="147"/>
      <c r="Y699" s="147"/>
      <c r="Z699" s="147"/>
      <c r="AA699" s="147"/>
      <c r="AB699" s="147"/>
      <c r="AC699" s="147"/>
      <c r="AD699" s="147"/>
      <c r="AE699" s="147"/>
      <c r="AF699" s="147"/>
      <c r="AG699" s="147"/>
      <c r="AH699" s="147"/>
    </row>
    <row r="700" spans="1:34" ht="15.75" customHeight="1" x14ac:dyDescent="0.35">
      <c r="A700" s="147"/>
      <c r="B700" s="147"/>
      <c r="C700" s="147"/>
      <c r="D700" s="147"/>
      <c r="E700" s="147"/>
      <c r="F700" s="147"/>
      <c r="G700" s="147"/>
      <c r="H700" s="147"/>
      <c r="I700" s="147"/>
      <c r="J700" s="147"/>
      <c r="K700" s="147"/>
      <c r="L700" s="147"/>
      <c r="M700" s="147"/>
      <c r="N700" s="147"/>
      <c r="O700" s="147"/>
      <c r="P700" s="147"/>
      <c r="Q700" s="147"/>
      <c r="R700" s="147"/>
      <c r="S700" s="147"/>
      <c r="T700" s="147"/>
      <c r="U700" s="147"/>
      <c r="V700" s="147"/>
      <c r="W700" s="147"/>
      <c r="X700" s="147"/>
      <c r="Y700" s="147"/>
      <c r="Z700" s="147"/>
      <c r="AA700" s="147"/>
      <c r="AB700" s="147"/>
      <c r="AC700" s="147"/>
      <c r="AD700" s="147"/>
      <c r="AE700" s="147"/>
      <c r="AF700" s="147"/>
      <c r="AG700" s="147"/>
      <c r="AH700" s="147"/>
    </row>
    <row r="701" spans="1:34" ht="15.75" customHeight="1" x14ac:dyDescent="0.35">
      <c r="A701" s="147"/>
      <c r="B701" s="147"/>
      <c r="C701" s="147"/>
      <c r="D701" s="147"/>
      <c r="E701" s="147"/>
      <c r="F701" s="147"/>
      <c r="G701" s="147"/>
      <c r="H701" s="147"/>
      <c r="I701" s="147"/>
      <c r="J701" s="147"/>
      <c r="K701" s="147"/>
      <c r="L701" s="147"/>
      <c r="M701" s="147"/>
      <c r="N701" s="147"/>
      <c r="O701" s="147"/>
      <c r="P701" s="147"/>
      <c r="Q701" s="147"/>
      <c r="R701" s="147"/>
      <c r="S701" s="147"/>
      <c r="T701" s="147"/>
      <c r="U701" s="147"/>
      <c r="V701" s="147"/>
      <c r="W701" s="147"/>
      <c r="X701" s="147"/>
      <c r="Y701" s="147"/>
      <c r="Z701" s="147"/>
      <c r="AA701" s="147"/>
      <c r="AB701" s="147"/>
      <c r="AC701" s="147"/>
      <c r="AD701" s="147"/>
      <c r="AE701" s="147"/>
      <c r="AF701" s="147"/>
      <c r="AG701" s="147"/>
      <c r="AH701" s="147"/>
    </row>
    <row r="702" spans="1:34" ht="15.75" customHeight="1" x14ac:dyDescent="0.35">
      <c r="A702" s="147"/>
      <c r="B702" s="147"/>
      <c r="C702" s="147"/>
      <c r="D702" s="147"/>
      <c r="E702" s="147"/>
      <c r="F702" s="147"/>
      <c r="G702" s="147"/>
      <c r="H702" s="147"/>
      <c r="I702" s="147"/>
      <c r="J702" s="147"/>
      <c r="K702" s="147"/>
      <c r="L702" s="147"/>
      <c r="M702" s="147"/>
      <c r="N702" s="147"/>
      <c r="O702" s="147"/>
      <c r="P702" s="147"/>
      <c r="Q702" s="147"/>
      <c r="R702" s="147"/>
      <c r="S702" s="147"/>
      <c r="T702" s="147"/>
      <c r="U702" s="147"/>
      <c r="V702" s="147"/>
      <c r="W702" s="147"/>
      <c r="X702" s="147"/>
      <c r="Y702" s="147"/>
      <c r="Z702" s="147"/>
      <c r="AA702" s="147"/>
      <c r="AB702" s="147"/>
      <c r="AC702" s="147"/>
      <c r="AD702" s="147"/>
      <c r="AE702" s="147"/>
      <c r="AF702" s="147"/>
      <c r="AG702" s="147"/>
      <c r="AH702" s="147"/>
    </row>
    <row r="703" spans="1:34" ht="15.75" customHeight="1" x14ac:dyDescent="0.35">
      <c r="A703" s="147"/>
      <c r="B703" s="147"/>
      <c r="C703" s="147"/>
      <c r="D703" s="147"/>
      <c r="E703" s="147"/>
      <c r="F703" s="147"/>
      <c r="G703" s="147"/>
      <c r="H703" s="147"/>
      <c r="I703" s="147"/>
      <c r="J703" s="147"/>
      <c r="K703" s="147"/>
      <c r="L703" s="147"/>
      <c r="M703" s="147"/>
      <c r="N703" s="147"/>
      <c r="O703" s="147"/>
      <c r="P703" s="147"/>
      <c r="Q703" s="147"/>
      <c r="R703" s="147"/>
      <c r="S703" s="147"/>
      <c r="T703" s="147"/>
      <c r="U703" s="147"/>
      <c r="V703" s="147"/>
      <c r="W703" s="147"/>
      <c r="X703" s="147"/>
      <c r="Y703" s="147"/>
      <c r="Z703" s="147"/>
      <c r="AA703" s="147"/>
      <c r="AB703" s="147"/>
      <c r="AC703" s="147"/>
      <c r="AD703" s="147"/>
      <c r="AE703" s="147"/>
      <c r="AF703" s="147"/>
      <c r="AG703" s="147"/>
      <c r="AH703" s="147"/>
    </row>
    <row r="704" spans="1:34" ht="15.75" customHeight="1" x14ac:dyDescent="0.35">
      <c r="A704" s="147"/>
      <c r="B704" s="147"/>
      <c r="C704" s="147"/>
      <c r="D704" s="147"/>
      <c r="E704" s="147"/>
      <c r="F704" s="147"/>
      <c r="G704" s="147"/>
      <c r="H704" s="147"/>
      <c r="I704" s="147"/>
      <c r="J704" s="147"/>
      <c r="K704" s="147"/>
      <c r="L704" s="147"/>
      <c r="M704" s="147"/>
      <c r="N704" s="147"/>
      <c r="O704" s="147"/>
      <c r="P704" s="147"/>
      <c r="Q704" s="147"/>
      <c r="R704" s="147"/>
      <c r="S704" s="147"/>
      <c r="T704" s="147"/>
      <c r="U704" s="147"/>
      <c r="V704" s="147"/>
      <c r="W704" s="147"/>
      <c r="X704" s="147"/>
      <c r="Y704" s="147"/>
      <c r="Z704" s="147"/>
      <c r="AA704" s="147"/>
      <c r="AB704" s="147"/>
      <c r="AC704" s="147"/>
      <c r="AD704" s="147"/>
      <c r="AE704" s="147"/>
      <c r="AF704" s="147"/>
      <c r="AG704" s="147"/>
      <c r="AH704" s="147"/>
    </row>
    <row r="705" spans="1:34" ht="15.75" customHeight="1" x14ac:dyDescent="0.35">
      <c r="A705" s="147"/>
      <c r="B705" s="147"/>
      <c r="C705" s="147"/>
      <c r="D705" s="147"/>
      <c r="E705" s="147"/>
      <c r="F705" s="147"/>
      <c r="G705" s="147"/>
      <c r="H705" s="147"/>
      <c r="I705" s="147"/>
      <c r="J705" s="147"/>
      <c r="K705" s="147"/>
      <c r="L705" s="147"/>
      <c r="M705" s="147"/>
      <c r="N705" s="147"/>
      <c r="O705" s="147"/>
      <c r="P705" s="147"/>
      <c r="Q705" s="147"/>
      <c r="R705" s="147"/>
      <c r="S705" s="147"/>
      <c r="T705" s="147"/>
      <c r="U705" s="147"/>
      <c r="V705" s="147"/>
      <c r="W705" s="147"/>
      <c r="X705" s="147"/>
      <c r="Y705" s="147"/>
      <c r="Z705" s="147"/>
      <c r="AA705" s="147"/>
      <c r="AB705" s="147"/>
      <c r="AC705" s="147"/>
      <c r="AD705" s="147"/>
      <c r="AE705" s="147"/>
      <c r="AF705" s="147"/>
      <c r="AG705" s="147"/>
      <c r="AH705" s="147"/>
    </row>
    <row r="706" spans="1:34" ht="15.75" customHeight="1" x14ac:dyDescent="0.35">
      <c r="A706" s="147"/>
      <c r="B706" s="147"/>
      <c r="C706" s="147"/>
      <c r="D706" s="147"/>
      <c r="E706" s="147"/>
      <c r="F706" s="147"/>
      <c r="G706" s="147"/>
      <c r="H706" s="147"/>
      <c r="I706" s="147"/>
      <c r="J706" s="147"/>
      <c r="K706" s="147"/>
      <c r="L706" s="147"/>
      <c r="M706" s="147"/>
      <c r="N706" s="147"/>
      <c r="O706" s="147"/>
      <c r="P706" s="147"/>
      <c r="Q706" s="147"/>
      <c r="R706" s="147"/>
      <c r="S706" s="147"/>
      <c r="T706" s="147"/>
      <c r="U706" s="147"/>
      <c r="V706" s="147"/>
      <c r="W706" s="147"/>
      <c r="X706" s="147"/>
      <c r="Y706" s="147"/>
      <c r="Z706" s="147"/>
      <c r="AA706" s="147"/>
      <c r="AB706" s="147"/>
      <c r="AC706" s="147"/>
      <c r="AD706" s="147"/>
      <c r="AE706" s="147"/>
      <c r="AF706" s="147"/>
      <c r="AG706" s="147"/>
      <c r="AH706" s="147"/>
    </row>
    <row r="707" spans="1:34" ht="15.75" customHeight="1" x14ac:dyDescent="0.35">
      <c r="A707" s="147"/>
      <c r="B707" s="147"/>
      <c r="C707" s="147"/>
      <c r="D707" s="147"/>
      <c r="E707" s="147"/>
      <c r="F707" s="147"/>
      <c r="G707" s="147"/>
      <c r="H707" s="147"/>
      <c r="I707" s="147"/>
      <c r="J707" s="147"/>
      <c r="K707" s="147"/>
      <c r="L707" s="147"/>
      <c r="M707" s="147"/>
      <c r="N707" s="147"/>
      <c r="O707" s="147"/>
      <c r="P707" s="147"/>
      <c r="Q707" s="147"/>
      <c r="R707" s="147"/>
      <c r="S707" s="147"/>
      <c r="T707" s="147"/>
      <c r="U707" s="147"/>
      <c r="V707" s="147"/>
      <c r="W707" s="147"/>
      <c r="X707" s="147"/>
      <c r="Y707" s="147"/>
      <c r="Z707" s="147"/>
      <c r="AA707" s="147"/>
      <c r="AB707" s="147"/>
      <c r="AC707" s="147"/>
      <c r="AD707" s="147"/>
      <c r="AE707" s="147"/>
      <c r="AF707" s="147"/>
      <c r="AG707" s="147"/>
      <c r="AH707" s="147"/>
    </row>
    <row r="708" spans="1:34" ht="15.75" customHeight="1" x14ac:dyDescent="0.35">
      <c r="A708" s="147"/>
      <c r="B708" s="147"/>
      <c r="C708" s="147"/>
      <c r="D708" s="147"/>
      <c r="E708" s="147"/>
      <c r="F708" s="147"/>
      <c r="G708" s="147"/>
      <c r="H708" s="147"/>
      <c r="I708" s="147"/>
      <c r="J708" s="147"/>
      <c r="K708" s="147"/>
      <c r="L708" s="147"/>
      <c r="M708" s="147"/>
      <c r="N708" s="147"/>
      <c r="O708" s="147"/>
      <c r="P708" s="147"/>
      <c r="Q708" s="147"/>
      <c r="R708" s="147"/>
      <c r="S708" s="147"/>
      <c r="T708" s="147"/>
      <c r="U708" s="147"/>
      <c r="V708" s="147"/>
      <c r="W708" s="147"/>
      <c r="X708" s="147"/>
      <c r="Y708" s="147"/>
      <c r="Z708" s="147"/>
      <c r="AA708" s="147"/>
      <c r="AB708" s="147"/>
      <c r="AC708" s="147"/>
      <c r="AD708" s="147"/>
      <c r="AE708" s="147"/>
      <c r="AF708" s="147"/>
      <c r="AG708" s="147"/>
      <c r="AH708" s="147"/>
    </row>
    <row r="709" spans="1:34" ht="15.75" customHeight="1" x14ac:dyDescent="0.35">
      <c r="A709" s="147"/>
      <c r="B709" s="147"/>
      <c r="C709" s="147"/>
      <c r="D709" s="147"/>
      <c r="E709" s="147"/>
      <c r="F709" s="147"/>
      <c r="G709" s="147"/>
      <c r="H709" s="147"/>
      <c r="I709" s="147"/>
      <c r="J709" s="147"/>
      <c r="K709" s="147"/>
      <c r="L709" s="147"/>
      <c r="M709" s="147"/>
      <c r="N709" s="147"/>
      <c r="O709" s="147"/>
      <c r="P709" s="147"/>
      <c r="Q709" s="147"/>
      <c r="R709" s="147"/>
      <c r="S709" s="147"/>
      <c r="T709" s="147"/>
      <c r="U709" s="147"/>
      <c r="V709" s="147"/>
      <c r="W709" s="147"/>
      <c r="X709" s="147"/>
      <c r="Y709" s="147"/>
      <c r="Z709" s="147"/>
      <c r="AA709" s="147"/>
      <c r="AB709" s="147"/>
      <c r="AC709" s="147"/>
      <c r="AD709" s="147"/>
      <c r="AE709" s="147"/>
      <c r="AF709" s="147"/>
      <c r="AG709" s="147"/>
      <c r="AH709" s="147"/>
    </row>
    <row r="710" spans="1:34" ht="15.75" customHeight="1" x14ac:dyDescent="0.35">
      <c r="A710" s="147"/>
      <c r="B710" s="147"/>
      <c r="C710" s="147"/>
      <c r="D710" s="147"/>
      <c r="E710" s="147"/>
      <c r="F710" s="147"/>
      <c r="G710" s="147"/>
      <c r="H710" s="147"/>
      <c r="I710" s="147"/>
      <c r="J710" s="147"/>
      <c r="K710" s="147"/>
      <c r="L710" s="147"/>
      <c r="M710" s="147"/>
      <c r="N710" s="147"/>
      <c r="O710" s="147"/>
      <c r="P710" s="147"/>
      <c r="Q710" s="147"/>
      <c r="R710" s="147"/>
      <c r="S710" s="147"/>
      <c r="T710" s="147"/>
      <c r="U710" s="147"/>
      <c r="V710" s="147"/>
      <c r="W710" s="147"/>
      <c r="X710" s="147"/>
      <c r="Y710" s="147"/>
      <c r="Z710" s="147"/>
      <c r="AA710" s="147"/>
      <c r="AB710" s="147"/>
      <c r="AC710" s="147"/>
      <c r="AD710" s="147"/>
      <c r="AE710" s="147"/>
      <c r="AF710" s="147"/>
      <c r="AG710" s="147"/>
      <c r="AH710" s="147"/>
    </row>
    <row r="711" spans="1:34" ht="15.75" customHeight="1" x14ac:dyDescent="0.35">
      <c r="A711" s="147"/>
      <c r="B711" s="147"/>
      <c r="C711" s="147"/>
      <c r="D711" s="147"/>
      <c r="E711" s="147"/>
      <c r="F711" s="147"/>
      <c r="G711" s="147"/>
      <c r="H711" s="147"/>
      <c r="I711" s="147"/>
      <c r="J711" s="147"/>
      <c r="K711" s="147"/>
      <c r="L711" s="147"/>
      <c r="M711" s="147"/>
      <c r="N711" s="147"/>
      <c r="O711" s="147"/>
      <c r="P711" s="147"/>
      <c r="Q711" s="147"/>
      <c r="R711" s="147"/>
      <c r="S711" s="147"/>
      <c r="T711" s="147"/>
      <c r="U711" s="147"/>
      <c r="V711" s="147"/>
      <c r="W711" s="147"/>
      <c r="X711" s="147"/>
      <c r="Y711" s="147"/>
      <c r="Z711" s="147"/>
      <c r="AA711" s="147"/>
      <c r="AB711" s="147"/>
      <c r="AC711" s="147"/>
      <c r="AD711" s="147"/>
      <c r="AE711" s="147"/>
      <c r="AF711" s="147"/>
      <c r="AG711" s="147"/>
      <c r="AH711" s="147"/>
    </row>
    <row r="712" spans="1:34" ht="15.75" customHeight="1" x14ac:dyDescent="0.35">
      <c r="A712" s="147"/>
      <c r="B712" s="147"/>
      <c r="C712" s="147"/>
      <c r="D712" s="147"/>
      <c r="E712" s="147"/>
      <c r="F712" s="147"/>
      <c r="G712" s="147"/>
      <c r="H712" s="147"/>
      <c r="I712" s="147"/>
      <c r="J712" s="147"/>
      <c r="K712" s="147"/>
      <c r="L712" s="147"/>
      <c r="M712" s="147"/>
      <c r="N712" s="147"/>
      <c r="O712" s="147"/>
      <c r="P712" s="147"/>
      <c r="Q712" s="147"/>
      <c r="R712" s="147"/>
      <c r="S712" s="147"/>
      <c r="T712" s="147"/>
      <c r="U712" s="147"/>
      <c r="V712" s="147"/>
      <c r="W712" s="147"/>
      <c r="X712" s="147"/>
      <c r="Y712" s="147"/>
      <c r="Z712" s="147"/>
      <c r="AA712" s="147"/>
      <c r="AB712" s="147"/>
      <c r="AC712" s="147"/>
      <c r="AD712" s="147"/>
      <c r="AE712" s="147"/>
      <c r="AF712" s="147"/>
      <c r="AG712" s="147"/>
      <c r="AH712" s="147"/>
    </row>
    <row r="713" spans="1:34" ht="15.75" customHeight="1" x14ac:dyDescent="0.35">
      <c r="A713" s="147"/>
      <c r="B713" s="147"/>
      <c r="C713" s="147"/>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7"/>
      <c r="AD713" s="147"/>
      <c r="AE713" s="147"/>
      <c r="AF713" s="147"/>
      <c r="AG713" s="147"/>
      <c r="AH713" s="147"/>
    </row>
    <row r="714" spans="1:34" ht="15.75" customHeight="1" x14ac:dyDescent="0.35">
      <c r="A714" s="147"/>
      <c r="B714" s="147"/>
      <c r="C714" s="147"/>
      <c r="D714" s="147"/>
      <c r="E714" s="147"/>
      <c r="F714" s="147"/>
      <c r="G714" s="147"/>
      <c r="H714" s="147"/>
      <c r="I714" s="147"/>
      <c r="J714" s="147"/>
      <c r="K714" s="147"/>
      <c r="L714" s="147"/>
      <c r="M714" s="147"/>
      <c r="N714" s="147"/>
      <c r="O714" s="147"/>
      <c r="P714" s="147"/>
      <c r="Q714" s="147"/>
      <c r="R714" s="147"/>
      <c r="S714" s="147"/>
      <c r="T714" s="147"/>
      <c r="U714" s="147"/>
      <c r="V714" s="147"/>
      <c r="W714" s="147"/>
      <c r="X714" s="147"/>
      <c r="Y714" s="147"/>
      <c r="Z714" s="147"/>
      <c r="AA714" s="147"/>
      <c r="AB714" s="147"/>
      <c r="AC714" s="147"/>
      <c r="AD714" s="147"/>
      <c r="AE714" s="147"/>
      <c r="AF714" s="147"/>
      <c r="AG714" s="147"/>
      <c r="AH714" s="147"/>
    </row>
    <row r="715" spans="1:34" ht="15.75" customHeight="1" x14ac:dyDescent="0.35">
      <c r="A715" s="147"/>
      <c r="B715" s="147"/>
      <c r="C715" s="147"/>
      <c r="D715" s="147"/>
      <c r="E715" s="147"/>
      <c r="F715" s="147"/>
      <c r="G715" s="147"/>
      <c r="H715" s="147"/>
      <c r="I715" s="147"/>
      <c r="J715" s="147"/>
      <c r="K715" s="147"/>
      <c r="L715" s="147"/>
      <c r="M715" s="147"/>
      <c r="N715" s="147"/>
      <c r="O715" s="147"/>
      <c r="P715" s="147"/>
      <c r="Q715" s="147"/>
      <c r="R715" s="147"/>
      <c r="S715" s="147"/>
      <c r="T715" s="147"/>
      <c r="U715" s="147"/>
      <c r="V715" s="147"/>
      <c r="W715" s="147"/>
      <c r="X715" s="147"/>
      <c r="Y715" s="147"/>
      <c r="Z715" s="147"/>
      <c r="AA715" s="147"/>
      <c r="AB715" s="147"/>
      <c r="AC715" s="147"/>
      <c r="AD715" s="147"/>
      <c r="AE715" s="147"/>
      <c r="AF715" s="147"/>
      <c r="AG715" s="147"/>
      <c r="AH715" s="147"/>
    </row>
    <row r="716" spans="1:34" ht="15.75" customHeight="1" x14ac:dyDescent="0.35">
      <c r="A716" s="147"/>
      <c r="B716" s="147"/>
      <c r="C716" s="147"/>
      <c r="D716" s="147"/>
      <c r="E716" s="147"/>
      <c r="F716" s="147"/>
      <c r="G716" s="147"/>
      <c r="H716" s="147"/>
      <c r="I716" s="147"/>
      <c r="J716" s="147"/>
      <c r="K716" s="147"/>
      <c r="L716" s="147"/>
      <c r="M716" s="147"/>
      <c r="N716" s="147"/>
      <c r="O716" s="147"/>
      <c r="P716" s="147"/>
      <c r="Q716" s="147"/>
      <c r="R716" s="147"/>
      <c r="S716" s="147"/>
      <c r="T716" s="147"/>
      <c r="U716" s="147"/>
      <c r="V716" s="147"/>
      <c r="W716" s="147"/>
      <c r="X716" s="147"/>
      <c r="Y716" s="147"/>
      <c r="Z716" s="147"/>
      <c r="AA716" s="147"/>
      <c r="AB716" s="147"/>
      <c r="AC716" s="147"/>
      <c r="AD716" s="147"/>
      <c r="AE716" s="147"/>
      <c r="AF716" s="147"/>
      <c r="AG716" s="147"/>
      <c r="AH716" s="147"/>
    </row>
    <row r="717" spans="1:34" ht="15.75" customHeight="1" x14ac:dyDescent="0.35">
      <c r="A717" s="147"/>
      <c r="B717" s="147"/>
      <c r="C717" s="147"/>
      <c r="D717" s="147"/>
      <c r="E717" s="147"/>
      <c r="F717" s="147"/>
      <c r="G717" s="147"/>
      <c r="H717" s="147"/>
      <c r="I717" s="147"/>
      <c r="J717" s="147"/>
      <c r="K717" s="147"/>
      <c r="L717" s="147"/>
      <c r="M717" s="147"/>
      <c r="N717" s="147"/>
      <c r="O717" s="147"/>
      <c r="P717" s="147"/>
      <c r="Q717" s="147"/>
      <c r="R717" s="147"/>
      <c r="S717" s="147"/>
      <c r="T717" s="147"/>
      <c r="U717" s="147"/>
      <c r="V717" s="147"/>
      <c r="W717" s="147"/>
      <c r="X717" s="147"/>
      <c r="Y717" s="147"/>
      <c r="Z717" s="147"/>
      <c r="AA717" s="147"/>
      <c r="AB717" s="147"/>
      <c r="AC717" s="147"/>
      <c r="AD717" s="147"/>
      <c r="AE717" s="147"/>
      <c r="AF717" s="147"/>
      <c r="AG717" s="147"/>
      <c r="AH717" s="147"/>
    </row>
    <row r="718" spans="1:34" ht="15.75" customHeight="1" x14ac:dyDescent="0.35">
      <c r="A718" s="147"/>
      <c r="B718" s="147"/>
      <c r="C718" s="147"/>
      <c r="D718" s="147"/>
      <c r="E718" s="147"/>
      <c r="F718" s="147"/>
      <c r="G718" s="147"/>
      <c r="H718" s="147"/>
      <c r="I718" s="147"/>
      <c r="J718" s="147"/>
      <c r="K718" s="147"/>
      <c r="L718" s="147"/>
      <c r="M718" s="147"/>
      <c r="N718" s="147"/>
      <c r="O718" s="147"/>
      <c r="P718" s="147"/>
      <c r="Q718" s="147"/>
      <c r="R718" s="147"/>
      <c r="S718" s="147"/>
      <c r="T718" s="147"/>
      <c r="U718" s="147"/>
      <c r="V718" s="147"/>
      <c r="W718" s="147"/>
      <c r="X718" s="147"/>
      <c r="Y718" s="147"/>
      <c r="Z718" s="147"/>
      <c r="AA718" s="147"/>
      <c r="AB718" s="147"/>
      <c r="AC718" s="147"/>
      <c r="AD718" s="147"/>
      <c r="AE718" s="147"/>
      <c r="AF718" s="147"/>
      <c r="AG718" s="147"/>
      <c r="AH718" s="147"/>
    </row>
    <row r="719" spans="1:34" ht="15.75" customHeight="1" x14ac:dyDescent="0.35">
      <c r="A719" s="147"/>
      <c r="B719" s="147"/>
      <c r="C719" s="147"/>
      <c r="D719" s="147"/>
      <c r="E719" s="147"/>
      <c r="F719" s="147"/>
      <c r="G719" s="147"/>
      <c r="H719" s="147"/>
      <c r="I719" s="147"/>
      <c r="J719" s="147"/>
      <c r="K719" s="147"/>
      <c r="L719" s="147"/>
      <c r="M719" s="147"/>
      <c r="N719" s="147"/>
      <c r="O719" s="147"/>
      <c r="P719" s="147"/>
      <c r="Q719" s="147"/>
      <c r="R719" s="147"/>
      <c r="S719" s="147"/>
      <c r="T719" s="147"/>
      <c r="U719" s="147"/>
      <c r="V719" s="147"/>
      <c r="W719" s="147"/>
      <c r="X719" s="147"/>
      <c r="Y719" s="147"/>
      <c r="Z719" s="147"/>
      <c r="AA719" s="147"/>
      <c r="AB719" s="147"/>
      <c r="AC719" s="147"/>
      <c r="AD719" s="147"/>
      <c r="AE719" s="147"/>
      <c r="AF719" s="147"/>
      <c r="AG719" s="147"/>
      <c r="AH719" s="147"/>
    </row>
    <row r="720" spans="1:34" ht="15.75" customHeight="1" x14ac:dyDescent="0.35">
      <c r="A720" s="147"/>
      <c r="B720" s="147"/>
      <c r="C720" s="147"/>
      <c r="D720" s="147"/>
      <c r="E720" s="147"/>
      <c r="F720" s="147"/>
      <c r="G720" s="147"/>
      <c r="H720" s="147"/>
      <c r="I720" s="147"/>
      <c r="J720" s="147"/>
      <c r="K720" s="147"/>
      <c r="L720" s="147"/>
      <c r="M720" s="147"/>
      <c r="N720" s="147"/>
      <c r="O720" s="147"/>
      <c r="P720" s="147"/>
      <c r="Q720" s="147"/>
      <c r="R720" s="147"/>
      <c r="S720" s="147"/>
      <c r="T720" s="147"/>
      <c r="U720" s="147"/>
      <c r="V720" s="147"/>
      <c r="W720" s="147"/>
      <c r="X720" s="147"/>
      <c r="Y720" s="147"/>
      <c r="Z720" s="147"/>
      <c r="AA720" s="147"/>
      <c r="AB720" s="147"/>
      <c r="AC720" s="147"/>
      <c r="AD720" s="147"/>
      <c r="AE720" s="147"/>
      <c r="AF720" s="147"/>
      <c r="AG720" s="147"/>
      <c r="AH720" s="147"/>
    </row>
    <row r="721" spans="1:34" ht="15.75" customHeight="1" x14ac:dyDescent="0.35">
      <c r="A721" s="147"/>
      <c r="B721" s="147"/>
      <c r="C721" s="147"/>
      <c r="D721" s="147"/>
      <c r="E721" s="147"/>
      <c r="F721" s="147"/>
      <c r="G721" s="147"/>
      <c r="H721" s="147"/>
      <c r="I721" s="147"/>
      <c r="J721" s="147"/>
      <c r="K721" s="147"/>
      <c r="L721" s="147"/>
      <c r="M721" s="147"/>
      <c r="N721" s="147"/>
      <c r="O721" s="147"/>
      <c r="P721" s="147"/>
      <c r="Q721" s="147"/>
      <c r="R721" s="147"/>
      <c r="S721" s="147"/>
      <c r="T721" s="147"/>
      <c r="U721" s="147"/>
      <c r="V721" s="147"/>
      <c r="W721" s="147"/>
      <c r="X721" s="147"/>
      <c r="Y721" s="147"/>
      <c r="Z721" s="147"/>
      <c r="AA721" s="147"/>
      <c r="AB721" s="147"/>
      <c r="AC721" s="147"/>
      <c r="AD721" s="147"/>
      <c r="AE721" s="147"/>
      <c r="AF721" s="147"/>
      <c r="AG721" s="147"/>
      <c r="AH721" s="147"/>
    </row>
    <row r="722" spans="1:34" ht="15.75" customHeight="1" x14ac:dyDescent="0.35">
      <c r="A722" s="147"/>
      <c r="B722" s="147"/>
      <c r="C722" s="147"/>
      <c r="D722" s="147"/>
      <c r="E722" s="147"/>
      <c r="F722" s="147"/>
      <c r="G722" s="147"/>
      <c r="H722" s="147"/>
      <c r="I722" s="147"/>
      <c r="J722" s="147"/>
      <c r="K722" s="147"/>
      <c r="L722" s="147"/>
      <c r="M722" s="147"/>
      <c r="N722" s="147"/>
      <c r="O722" s="147"/>
      <c r="P722" s="147"/>
      <c r="Q722" s="147"/>
      <c r="R722" s="147"/>
      <c r="S722" s="147"/>
      <c r="T722" s="147"/>
      <c r="U722" s="147"/>
      <c r="V722" s="147"/>
      <c r="W722" s="147"/>
      <c r="X722" s="147"/>
      <c r="Y722" s="147"/>
      <c r="Z722" s="147"/>
      <c r="AA722" s="147"/>
      <c r="AB722" s="147"/>
      <c r="AC722" s="147"/>
      <c r="AD722" s="147"/>
      <c r="AE722" s="147"/>
      <c r="AF722" s="147"/>
      <c r="AG722" s="147"/>
      <c r="AH722" s="147"/>
    </row>
    <row r="723" spans="1:34" ht="15.75" customHeight="1" x14ac:dyDescent="0.35">
      <c r="A723" s="147"/>
      <c r="B723" s="147"/>
      <c r="C723" s="147"/>
      <c r="D723" s="147"/>
      <c r="E723" s="147"/>
      <c r="F723" s="147"/>
      <c r="G723" s="147"/>
      <c r="H723" s="147"/>
      <c r="I723" s="147"/>
      <c r="J723" s="147"/>
      <c r="K723" s="147"/>
      <c r="L723" s="147"/>
      <c r="M723" s="147"/>
      <c r="N723" s="147"/>
      <c r="O723" s="147"/>
      <c r="P723" s="147"/>
      <c r="Q723" s="147"/>
      <c r="R723" s="147"/>
      <c r="S723" s="147"/>
      <c r="T723" s="147"/>
      <c r="U723" s="147"/>
      <c r="V723" s="147"/>
      <c r="W723" s="147"/>
      <c r="X723" s="147"/>
      <c r="Y723" s="147"/>
      <c r="Z723" s="147"/>
      <c r="AA723" s="147"/>
      <c r="AB723" s="147"/>
      <c r="AC723" s="147"/>
      <c r="AD723" s="147"/>
      <c r="AE723" s="147"/>
      <c r="AF723" s="147"/>
      <c r="AG723" s="147"/>
      <c r="AH723" s="147"/>
    </row>
    <row r="724" spans="1:34" ht="15.75" customHeight="1" x14ac:dyDescent="0.35">
      <c r="A724" s="147"/>
      <c r="B724" s="147"/>
      <c r="C724" s="147"/>
      <c r="D724" s="147"/>
      <c r="E724" s="147"/>
      <c r="F724" s="147"/>
      <c r="G724" s="147"/>
      <c r="H724" s="147"/>
      <c r="I724" s="147"/>
      <c r="J724" s="147"/>
      <c r="K724" s="147"/>
      <c r="L724" s="147"/>
      <c r="M724" s="147"/>
      <c r="N724" s="147"/>
      <c r="O724" s="147"/>
      <c r="P724" s="147"/>
      <c r="Q724" s="147"/>
      <c r="R724" s="147"/>
      <c r="S724" s="147"/>
      <c r="T724" s="147"/>
      <c r="U724" s="147"/>
      <c r="V724" s="147"/>
      <c r="W724" s="147"/>
      <c r="X724" s="147"/>
      <c r="Y724" s="147"/>
      <c r="Z724" s="147"/>
      <c r="AA724" s="147"/>
      <c r="AB724" s="147"/>
      <c r="AC724" s="147"/>
      <c r="AD724" s="147"/>
      <c r="AE724" s="147"/>
      <c r="AF724" s="147"/>
      <c r="AG724" s="147"/>
      <c r="AH724" s="147"/>
    </row>
    <row r="725" spans="1:34" ht="15.75" customHeight="1" x14ac:dyDescent="0.35">
      <c r="A725" s="147"/>
      <c r="B725" s="147"/>
      <c r="C725" s="147"/>
      <c r="D725" s="147"/>
      <c r="E725" s="147"/>
      <c r="F725" s="147"/>
      <c r="G725" s="147"/>
      <c r="H725" s="147"/>
      <c r="I725" s="147"/>
      <c r="J725" s="147"/>
      <c r="K725" s="147"/>
      <c r="L725" s="147"/>
      <c r="M725" s="147"/>
      <c r="N725" s="147"/>
      <c r="O725" s="147"/>
      <c r="P725" s="147"/>
      <c r="Q725" s="147"/>
      <c r="R725" s="147"/>
      <c r="S725" s="147"/>
      <c r="T725" s="147"/>
      <c r="U725" s="147"/>
      <c r="V725" s="147"/>
      <c r="W725" s="147"/>
      <c r="X725" s="147"/>
      <c r="Y725" s="147"/>
      <c r="Z725" s="147"/>
      <c r="AA725" s="147"/>
      <c r="AB725" s="147"/>
      <c r="AC725" s="147"/>
      <c r="AD725" s="147"/>
      <c r="AE725" s="147"/>
      <c r="AF725" s="147"/>
      <c r="AG725" s="147"/>
      <c r="AH725" s="147"/>
    </row>
    <row r="726" spans="1:34" ht="15.75" customHeight="1" x14ac:dyDescent="0.35">
      <c r="A726" s="147"/>
      <c r="B726" s="147"/>
      <c r="C726" s="147"/>
      <c r="D726" s="147"/>
      <c r="E726" s="147"/>
      <c r="F726" s="147"/>
      <c r="G726" s="147"/>
      <c r="H726" s="147"/>
      <c r="I726" s="147"/>
      <c r="J726" s="147"/>
      <c r="K726" s="147"/>
      <c r="L726" s="147"/>
      <c r="M726" s="147"/>
      <c r="N726" s="147"/>
      <c r="O726" s="147"/>
      <c r="P726" s="147"/>
      <c r="Q726" s="147"/>
      <c r="R726" s="147"/>
      <c r="S726" s="147"/>
      <c r="T726" s="147"/>
      <c r="U726" s="147"/>
      <c r="V726" s="147"/>
      <c r="W726" s="147"/>
      <c r="X726" s="147"/>
      <c r="Y726" s="147"/>
      <c r="Z726" s="147"/>
      <c r="AA726" s="147"/>
      <c r="AB726" s="147"/>
      <c r="AC726" s="147"/>
      <c r="AD726" s="147"/>
      <c r="AE726" s="147"/>
      <c r="AF726" s="147"/>
      <c r="AG726" s="147"/>
      <c r="AH726" s="147"/>
    </row>
    <row r="727" spans="1:34" ht="15.75" customHeight="1" x14ac:dyDescent="0.35">
      <c r="A727" s="147"/>
      <c r="B727" s="147"/>
      <c r="C727" s="147"/>
      <c r="D727" s="147"/>
      <c r="E727" s="147"/>
      <c r="F727" s="147"/>
      <c r="G727" s="147"/>
      <c r="H727" s="147"/>
      <c r="I727" s="147"/>
      <c r="J727" s="147"/>
      <c r="K727" s="147"/>
      <c r="L727" s="147"/>
      <c r="M727" s="147"/>
      <c r="N727" s="147"/>
      <c r="O727" s="147"/>
      <c r="P727" s="147"/>
      <c r="Q727" s="147"/>
      <c r="R727" s="147"/>
      <c r="S727" s="147"/>
      <c r="T727" s="147"/>
      <c r="U727" s="147"/>
      <c r="V727" s="147"/>
      <c r="W727" s="147"/>
      <c r="X727" s="147"/>
      <c r="Y727" s="147"/>
      <c r="Z727" s="147"/>
      <c r="AA727" s="147"/>
      <c r="AB727" s="147"/>
      <c r="AC727" s="147"/>
      <c r="AD727" s="147"/>
      <c r="AE727" s="147"/>
      <c r="AF727" s="147"/>
      <c r="AG727" s="147"/>
      <c r="AH727" s="147"/>
    </row>
    <row r="728" spans="1:34" ht="15.75" customHeight="1" x14ac:dyDescent="0.35">
      <c r="A728" s="147"/>
      <c r="B728" s="147"/>
      <c r="C728" s="147"/>
      <c r="D728" s="147"/>
      <c r="E728" s="147"/>
      <c r="F728" s="147"/>
      <c r="G728" s="147"/>
      <c r="H728" s="147"/>
      <c r="I728" s="147"/>
      <c r="J728" s="147"/>
      <c r="K728" s="147"/>
      <c r="L728" s="147"/>
      <c r="M728" s="147"/>
      <c r="N728" s="147"/>
      <c r="O728" s="147"/>
      <c r="P728" s="147"/>
      <c r="Q728" s="147"/>
      <c r="R728" s="147"/>
      <c r="S728" s="147"/>
      <c r="T728" s="147"/>
      <c r="U728" s="147"/>
      <c r="V728" s="147"/>
      <c r="W728" s="147"/>
      <c r="X728" s="147"/>
      <c r="Y728" s="147"/>
      <c r="Z728" s="147"/>
      <c r="AA728" s="147"/>
      <c r="AB728" s="147"/>
      <c r="AC728" s="147"/>
      <c r="AD728" s="147"/>
      <c r="AE728" s="147"/>
      <c r="AF728" s="147"/>
      <c r="AG728" s="147"/>
      <c r="AH728" s="147"/>
    </row>
    <row r="729" spans="1:34" ht="15.75" customHeight="1" x14ac:dyDescent="0.35">
      <c r="A729" s="147"/>
      <c r="B729" s="147"/>
      <c r="C729" s="147"/>
      <c r="D729" s="147"/>
      <c r="E729" s="147"/>
      <c r="F729" s="147"/>
      <c r="G729" s="147"/>
      <c r="H729" s="147"/>
      <c r="I729" s="147"/>
      <c r="J729" s="147"/>
      <c r="K729" s="147"/>
      <c r="L729" s="147"/>
      <c r="M729" s="147"/>
      <c r="N729" s="147"/>
      <c r="O729" s="147"/>
      <c r="P729" s="147"/>
      <c r="Q729" s="147"/>
      <c r="R729" s="147"/>
      <c r="S729" s="147"/>
      <c r="T729" s="147"/>
      <c r="U729" s="147"/>
      <c r="V729" s="147"/>
      <c r="W729" s="147"/>
      <c r="X729" s="147"/>
      <c r="Y729" s="147"/>
      <c r="Z729" s="147"/>
      <c r="AA729" s="147"/>
      <c r="AB729" s="147"/>
      <c r="AC729" s="147"/>
      <c r="AD729" s="147"/>
      <c r="AE729" s="147"/>
      <c r="AF729" s="147"/>
      <c r="AG729" s="147"/>
      <c r="AH729" s="147"/>
    </row>
    <row r="730" spans="1:34" ht="15.75" customHeight="1" x14ac:dyDescent="0.35">
      <c r="A730" s="147"/>
      <c r="B730" s="147"/>
      <c r="C730" s="147"/>
      <c r="D730" s="147"/>
      <c r="E730" s="147"/>
      <c r="F730" s="147"/>
      <c r="G730" s="147"/>
      <c r="H730" s="147"/>
      <c r="I730" s="147"/>
      <c r="J730" s="147"/>
      <c r="K730" s="147"/>
      <c r="L730" s="147"/>
      <c r="M730" s="147"/>
      <c r="N730" s="147"/>
      <c r="O730" s="147"/>
      <c r="P730" s="147"/>
      <c r="Q730" s="147"/>
      <c r="R730" s="147"/>
      <c r="S730" s="147"/>
      <c r="T730" s="147"/>
      <c r="U730" s="147"/>
      <c r="V730" s="147"/>
      <c r="W730" s="147"/>
      <c r="X730" s="147"/>
      <c r="Y730" s="147"/>
      <c r="Z730" s="147"/>
      <c r="AA730" s="147"/>
      <c r="AB730" s="147"/>
      <c r="AC730" s="147"/>
      <c r="AD730" s="147"/>
      <c r="AE730" s="147"/>
      <c r="AF730" s="147"/>
      <c r="AG730" s="147"/>
      <c r="AH730" s="147"/>
    </row>
    <row r="731" spans="1:34" ht="15.75" customHeight="1" x14ac:dyDescent="0.35">
      <c r="A731" s="147"/>
      <c r="B731" s="147"/>
      <c r="C731" s="147"/>
      <c r="D731" s="147"/>
      <c r="E731" s="147"/>
      <c r="F731" s="147"/>
      <c r="G731" s="147"/>
      <c r="H731" s="147"/>
      <c r="I731" s="147"/>
      <c r="J731" s="147"/>
      <c r="K731" s="147"/>
      <c r="L731" s="147"/>
      <c r="M731" s="147"/>
      <c r="N731" s="147"/>
      <c r="O731" s="147"/>
      <c r="P731" s="147"/>
      <c r="Q731" s="147"/>
      <c r="R731" s="147"/>
      <c r="S731" s="147"/>
      <c r="T731" s="147"/>
      <c r="U731" s="147"/>
      <c r="V731" s="147"/>
      <c r="W731" s="147"/>
      <c r="X731" s="147"/>
      <c r="Y731" s="147"/>
      <c r="Z731" s="147"/>
      <c r="AA731" s="147"/>
      <c r="AB731" s="147"/>
      <c r="AC731" s="147"/>
      <c r="AD731" s="147"/>
      <c r="AE731" s="147"/>
      <c r="AF731" s="147"/>
      <c r="AG731" s="147"/>
      <c r="AH731" s="147"/>
    </row>
    <row r="732" spans="1:34" ht="15.75" customHeight="1" x14ac:dyDescent="0.35">
      <c r="A732" s="147"/>
      <c r="B732" s="147"/>
      <c r="C732" s="147"/>
      <c r="D732" s="147"/>
      <c r="E732" s="147"/>
      <c r="F732" s="147"/>
      <c r="G732" s="147"/>
      <c r="H732" s="147"/>
      <c r="I732" s="147"/>
      <c r="J732" s="147"/>
      <c r="K732" s="147"/>
      <c r="L732" s="147"/>
      <c r="M732" s="147"/>
      <c r="N732" s="147"/>
      <c r="O732" s="147"/>
      <c r="P732" s="147"/>
      <c r="Q732" s="147"/>
      <c r="R732" s="147"/>
      <c r="S732" s="147"/>
      <c r="T732" s="147"/>
      <c r="U732" s="147"/>
      <c r="V732" s="147"/>
      <c r="W732" s="147"/>
      <c r="X732" s="147"/>
      <c r="Y732" s="147"/>
      <c r="Z732" s="147"/>
      <c r="AA732" s="147"/>
      <c r="AB732" s="147"/>
      <c r="AC732" s="147"/>
      <c r="AD732" s="147"/>
      <c r="AE732" s="147"/>
      <c r="AF732" s="147"/>
      <c r="AG732" s="147"/>
      <c r="AH732" s="147"/>
    </row>
    <row r="733" spans="1:34" ht="15.75" customHeight="1" x14ac:dyDescent="0.35">
      <c r="A733" s="147"/>
      <c r="B733" s="147"/>
      <c r="C733" s="147"/>
      <c r="D733" s="147"/>
      <c r="E733" s="147"/>
      <c r="F733" s="147"/>
      <c r="G733" s="147"/>
      <c r="H733" s="147"/>
      <c r="I733" s="147"/>
      <c r="J733" s="147"/>
      <c r="K733" s="147"/>
      <c r="L733" s="147"/>
      <c r="M733" s="147"/>
      <c r="N733" s="147"/>
      <c r="O733" s="147"/>
      <c r="P733" s="147"/>
      <c r="Q733" s="147"/>
      <c r="R733" s="147"/>
      <c r="S733" s="147"/>
      <c r="T733" s="147"/>
      <c r="U733" s="147"/>
      <c r="V733" s="147"/>
      <c r="W733" s="147"/>
      <c r="X733" s="147"/>
      <c r="Y733" s="147"/>
      <c r="Z733" s="147"/>
      <c r="AA733" s="147"/>
      <c r="AB733" s="147"/>
      <c r="AC733" s="147"/>
      <c r="AD733" s="147"/>
      <c r="AE733" s="147"/>
      <c r="AF733" s="147"/>
      <c r="AG733" s="147"/>
      <c r="AH733" s="147"/>
    </row>
    <row r="734" spans="1:34" ht="15.75" customHeight="1" x14ac:dyDescent="0.35">
      <c r="A734" s="147"/>
      <c r="B734" s="147"/>
      <c r="C734" s="147"/>
      <c r="D734" s="147"/>
      <c r="E734" s="147"/>
      <c r="F734" s="147"/>
      <c r="G734" s="147"/>
      <c r="H734" s="147"/>
      <c r="I734" s="147"/>
      <c r="J734" s="147"/>
      <c r="K734" s="147"/>
      <c r="L734" s="147"/>
      <c r="M734" s="147"/>
      <c r="N734" s="147"/>
      <c r="O734" s="147"/>
      <c r="P734" s="147"/>
      <c r="Q734" s="147"/>
      <c r="R734" s="147"/>
      <c r="S734" s="147"/>
      <c r="T734" s="147"/>
      <c r="U734" s="147"/>
      <c r="V734" s="147"/>
      <c r="W734" s="147"/>
      <c r="X734" s="147"/>
      <c r="Y734" s="147"/>
      <c r="Z734" s="147"/>
      <c r="AA734" s="147"/>
      <c r="AB734" s="147"/>
      <c r="AC734" s="147"/>
      <c r="AD734" s="147"/>
      <c r="AE734" s="147"/>
      <c r="AF734" s="147"/>
      <c r="AG734" s="147"/>
      <c r="AH734" s="147"/>
    </row>
    <row r="735" spans="1:34" ht="15.75" customHeight="1" x14ac:dyDescent="0.35">
      <c r="A735" s="147"/>
      <c r="B735" s="147"/>
      <c r="C735" s="147"/>
      <c r="D735" s="147"/>
      <c r="E735" s="147"/>
      <c r="F735" s="147"/>
      <c r="G735" s="147"/>
      <c r="H735" s="147"/>
      <c r="I735" s="147"/>
      <c r="J735" s="147"/>
      <c r="K735" s="147"/>
      <c r="L735" s="147"/>
      <c r="M735" s="147"/>
      <c r="N735" s="147"/>
      <c r="O735" s="147"/>
      <c r="P735" s="147"/>
      <c r="Q735" s="147"/>
      <c r="R735" s="147"/>
      <c r="S735" s="147"/>
      <c r="T735" s="147"/>
      <c r="U735" s="147"/>
      <c r="V735" s="147"/>
      <c r="W735" s="147"/>
      <c r="X735" s="147"/>
      <c r="Y735" s="147"/>
      <c r="Z735" s="147"/>
      <c r="AA735" s="147"/>
      <c r="AB735" s="147"/>
      <c r="AC735" s="147"/>
      <c r="AD735" s="147"/>
      <c r="AE735" s="147"/>
      <c r="AF735" s="147"/>
      <c r="AG735" s="147"/>
      <c r="AH735" s="147"/>
    </row>
    <row r="736" spans="1:34" ht="15.75" customHeight="1" x14ac:dyDescent="0.35">
      <c r="A736" s="147"/>
      <c r="B736" s="147"/>
      <c r="C736" s="147"/>
      <c r="D736" s="147"/>
      <c r="E736" s="147"/>
      <c r="F736" s="147"/>
      <c r="G736" s="147"/>
      <c r="H736" s="147"/>
      <c r="I736" s="147"/>
      <c r="J736" s="147"/>
      <c r="K736" s="147"/>
      <c r="L736" s="147"/>
      <c r="M736" s="147"/>
      <c r="N736" s="147"/>
      <c r="O736" s="147"/>
      <c r="P736" s="147"/>
      <c r="Q736" s="147"/>
      <c r="R736" s="147"/>
      <c r="S736" s="147"/>
      <c r="T736" s="147"/>
      <c r="U736" s="147"/>
      <c r="V736" s="147"/>
      <c r="W736" s="147"/>
      <c r="X736" s="147"/>
      <c r="Y736" s="147"/>
      <c r="Z736" s="147"/>
      <c r="AA736" s="147"/>
      <c r="AB736" s="147"/>
      <c r="AC736" s="147"/>
      <c r="AD736" s="147"/>
      <c r="AE736" s="147"/>
      <c r="AF736" s="147"/>
      <c r="AG736" s="147"/>
      <c r="AH736" s="147"/>
    </row>
    <row r="737" spans="1:34" ht="15.75" customHeight="1" x14ac:dyDescent="0.35">
      <c r="A737" s="147"/>
      <c r="B737" s="147"/>
      <c r="C737" s="147"/>
      <c r="D737" s="147"/>
      <c r="E737" s="147"/>
      <c r="F737" s="147"/>
      <c r="G737" s="147"/>
      <c r="H737" s="147"/>
      <c r="I737" s="147"/>
      <c r="J737" s="147"/>
      <c r="K737" s="147"/>
      <c r="L737" s="147"/>
      <c r="M737" s="147"/>
      <c r="N737" s="147"/>
      <c r="O737" s="147"/>
      <c r="P737" s="147"/>
      <c r="Q737" s="147"/>
      <c r="R737" s="147"/>
      <c r="S737" s="147"/>
      <c r="T737" s="147"/>
      <c r="U737" s="147"/>
      <c r="V737" s="147"/>
      <c r="W737" s="147"/>
      <c r="X737" s="147"/>
      <c r="Y737" s="147"/>
      <c r="Z737" s="147"/>
      <c r="AA737" s="147"/>
      <c r="AB737" s="147"/>
      <c r="AC737" s="147"/>
      <c r="AD737" s="147"/>
      <c r="AE737" s="147"/>
      <c r="AF737" s="147"/>
      <c r="AG737" s="147"/>
      <c r="AH737" s="147"/>
    </row>
    <row r="738" spans="1:34" ht="15.75" customHeight="1" x14ac:dyDescent="0.35">
      <c r="A738" s="147"/>
      <c r="B738" s="147"/>
      <c r="C738" s="147"/>
      <c r="D738" s="147"/>
      <c r="E738" s="147"/>
      <c r="F738" s="147"/>
      <c r="G738" s="147"/>
      <c r="H738" s="147"/>
      <c r="I738" s="147"/>
      <c r="J738" s="147"/>
      <c r="K738" s="147"/>
      <c r="L738" s="147"/>
      <c r="M738" s="147"/>
      <c r="N738" s="147"/>
      <c r="O738" s="147"/>
      <c r="P738" s="147"/>
      <c r="Q738" s="147"/>
      <c r="R738" s="147"/>
      <c r="S738" s="147"/>
      <c r="T738" s="147"/>
      <c r="U738" s="147"/>
      <c r="V738" s="147"/>
      <c r="W738" s="147"/>
      <c r="X738" s="147"/>
      <c r="Y738" s="147"/>
      <c r="Z738" s="147"/>
      <c r="AA738" s="147"/>
      <c r="AB738" s="147"/>
      <c r="AC738" s="147"/>
      <c r="AD738" s="147"/>
      <c r="AE738" s="147"/>
      <c r="AF738" s="147"/>
      <c r="AG738" s="147"/>
      <c r="AH738" s="147"/>
    </row>
    <row r="739" spans="1:34" ht="15.75" customHeight="1" x14ac:dyDescent="0.35">
      <c r="A739" s="147"/>
      <c r="B739" s="147"/>
      <c r="C739" s="147"/>
      <c r="D739" s="147"/>
      <c r="E739" s="147"/>
      <c r="F739" s="147"/>
      <c r="G739" s="147"/>
      <c r="H739" s="147"/>
      <c r="I739" s="147"/>
      <c r="J739" s="147"/>
      <c r="K739" s="147"/>
      <c r="L739" s="147"/>
      <c r="M739" s="147"/>
      <c r="N739" s="147"/>
      <c r="O739" s="147"/>
      <c r="P739" s="147"/>
      <c r="Q739" s="147"/>
      <c r="R739" s="147"/>
      <c r="S739" s="147"/>
      <c r="T739" s="147"/>
      <c r="U739" s="147"/>
      <c r="V739" s="147"/>
      <c r="W739" s="147"/>
      <c r="X739" s="147"/>
      <c r="Y739" s="147"/>
      <c r="Z739" s="147"/>
      <c r="AA739" s="147"/>
      <c r="AB739" s="147"/>
      <c r="AC739" s="147"/>
      <c r="AD739" s="147"/>
      <c r="AE739" s="147"/>
      <c r="AF739" s="147"/>
      <c r="AG739" s="147"/>
      <c r="AH739" s="147"/>
    </row>
    <row r="740" spans="1:34" ht="15.75" customHeight="1" x14ac:dyDescent="0.35">
      <c r="A740" s="147"/>
      <c r="B740" s="147"/>
      <c r="C740" s="147"/>
      <c r="D740" s="147"/>
      <c r="E740" s="147"/>
      <c r="F740" s="147"/>
      <c r="G740" s="147"/>
      <c r="H740" s="147"/>
      <c r="I740" s="147"/>
      <c r="J740" s="147"/>
      <c r="K740" s="147"/>
      <c r="L740" s="147"/>
      <c r="M740" s="147"/>
      <c r="N740" s="147"/>
      <c r="O740" s="147"/>
      <c r="P740" s="147"/>
      <c r="Q740" s="147"/>
      <c r="R740" s="147"/>
      <c r="S740" s="147"/>
      <c r="T740" s="147"/>
      <c r="U740" s="147"/>
      <c r="V740" s="147"/>
      <c r="W740" s="147"/>
      <c r="X740" s="147"/>
      <c r="Y740" s="147"/>
      <c r="Z740" s="147"/>
      <c r="AA740" s="147"/>
      <c r="AB740" s="147"/>
      <c r="AC740" s="147"/>
      <c r="AD740" s="147"/>
      <c r="AE740" s="147"/>
      <c r="AF740" s="147"/>
      <c r="AG740" s="147"/>
      <c r="AH740" s="147"/>
    </row>
    <row r="741" spans="1:34" ht="15.75" customHeight="1" x14ac:dyDescent="0.35">
      <c r="A741" s="147"/>
      <c r="B741" s="147"/>
      <c r="C741" s="147"/>
      <c r="D741" s="147"/>
      <c r="E741" s="147"/>
      <c r="F741" s="147"/>
      <c r="G741" s="147"/>
      <c r="H741" s="147"/>
      <c r="I741" s="147"/>
      <c r="J741" s="147"/>
      <c r="K741" s="147"/>
      <c r="L741" s="147"/>
      <c r="M741" s="147"/>
      <c r="N741" s="147"/>
      <c r="O741" s="147"/>
      <c r="P741" s="147"/>
      <c r="Q741" s="147"/>
      <c r="R741" s="147"/>
      <c r="S741" s="147"/>
      <c r="T741" s="147"/>
      <c r="U741" s="147"/>
      <c r="V741" s="147"/>
      <c r="W741" s="147"/>
      <c r="X741" s="147"/>
      <c r="Y741" s="147"/>
      <c r="Z741" s="147"/>
      <c r="AA741" s="147"/>
      <c r="AB741" s="147"/>
      <c r="AC741" s="147"/>
      <c r="AD741" s="147"/>
      <c r="AE741" s="147"/>
      <c r="AF741" s="147"/>
      <c r="AG741" s="147"/>
      <c r="AH741" s="147"/>
    </row>
    <row r="742" spans="1:34" ht="15.75" customHeight="1" x14ac:dyDescent="0.35">
      <c r="A742" s="147"/>
      <c r="B742" s="147"/>
      <c r="C742" s="147"/>
      <c r="D742" s="147"/>
      <c r="E742" s="147"/>
      <c r="F742" s="147"/>
      <c r="G742" s="147"/>
      <c r="H742" s="147"/>
      <c r="I742" s="147"/>
      <c r="J742" s="147"/>
      <c r="K742" s="147"/>
      <c r="L742" s="147"/>
      <c r="M742" s="147"/>
      <c r="N742" s="147"/>
      <c r="O742" s="147"/>
      <c r="P742" s="147"/>
      <c r="Q742" s="147"/>
      <c r="R742" s="147"/>
      <c r="S742" s="147"/>
      <c r="T742" s="147"/>
      <c r="U742" s="147"/>
      <c r="V742" s="147"/>
      <c r="W742" s="147"/>
      <c r="X742" s="147"/>
      <c r="Y742" s="147"/>
      <c r="Z742" s="147"/>
      <c r="AA742" s="147"/>
      <c r="AB742" s="147"/>
      <c r="AC742" s="147"/>
      <c r="AD742" s="147"/>
      <c r="AE742" s="147"/>
      <c r="AF742" s="147"/>
      <c r="AG742" s="147"/>
      <c r="AH742" s="147"/>
    </row>
    <row r="743" spans="1:34" ht="15.75" customHeight="1" x14ac:dyDescent="0.35">
      <c r="A743" s="147"/>
      <c r="B743" s="147"/>
      <c r="C743" s="147"/>
      <c r="D743" s="147"/>
      <c r="E743" s="147"/>
      <c r="F743" s="147"/>
      <c r="G743" s="147"/>
      <c r="H743" s="147"/>
      <c r="I743" s="147"/>
      <c r="J743" s="147"/>
      <c r="K743" s="147"/>
      <c r="L743" s="147"/>
      <c r="M743" s="147"/>
      <c r="N743" s="147"/>
      <c r="O743" s="147"/>
      <c r="P743" s="147"/>
      <c r="Q743" s="147"/>
      <c r="R743" s="147"/>
      <c r="S743" s="147"/>
      <c r="T743" s="147"/>
      <c r="U743" s="147"/>
      <c r="V743" s="147"/>
      <c r="W743" s="147"/>
      <c r="X743" s="147"/>
      <c r="Y743" s="147"/>
      <c r="Z743" s="147"/>
      <c r="AA743" s="147"/>
      <c r="AB743" s="147"/>
      <c r="AC743" s="147"/>
      <c r="AD743" s="147"/>
      <c r="AE743" s="147"/>
      <c r="AF743" s="147"/>
      <c r="AG743" s="147"/>
      <c r="AH743" s="147"/>
    </row>
    <row r="744" spans="1:34" ht="15.75" customHeight="1" x14ac:dyDescent="0.35">
      <c r="A744" s="147"/>
      <c r="B744" s="147"/>
      <c r="C744" s="147"/>
      <c r="D744" s="147"/>
      <c r="E744" s="147"/>
      <c r="F744" s="147"/>
      <c r="G744" s="147"/>
      <c r="H744" s="147"/>
      <c r="I744" s="147"/>
      <c r="J744" s="147"/>
      <c r="K744" s="147"/>
      <c r="L744" s="147"/>
      <c r="M744" s="147"/>
      <c r="N744" s="147"/>
      <c r="O744" s="147"/>
      <c r="P744" s="147"/>
      <c r="Q744" s="147"/>
      <c r="R744" s="147"/>
      <c r="S744" s="147"/>
      <c r="T744" s="147"/>
      <c r="U744" s="147"/>
      <c r="V744" s="147"/>
      <c r="W744" s="147"/>
      <c r="X744" s="147"/>
      <c r="Y744" s="147"/>
      <c r="Z744" s="147"/>
      <c r="AA744" s="147"/>
      <c r="AB744" s="147"/>
      <c r="AC744" s="147"/>
      <c r="AD744" s="147"/>
      <c r="AE744" s="147"/>
      <c r="AF744" s="147"/>
      <c r="AG744" s="147"/>
      <c r="AH744" s="147"/>
    </row>
    <row r="745" spans="1:34" ht="15.75" customHeight="1" x14ac:dyDescent="0.35">
      <c r="A745" s="147"/>
      <c r="B745" s="147"/>
      <c r="C745" s="147"/>
      <c r="D745" s="147"/>
      <c r="E745" s="147"/>
      <c r="F745" s="147"/>
      <c r="G745" s="147"/>
      <c r="H745" s="147"/>
      <c r="I745" s="147"/>
      <c r="J745" s="147"/>
      <c r="K745" s="147"/>
      <c r="L745" s="147"/>
      <c r="M745" s="147"/>
      <c r="N745" s="147"/>
      <c r="O745" s="147"/>
      <c r="P745" s="147"/>
      <c r="Q745" s="147"/>
      <c r="R745" s="147"/>
      <c r="S745" s="147"/>
      <c r="T745" s="147"/>
      <c r="U745" s="147"/>
      <c r="V745" s="147"/>
      <c r="W745" s="147"/>
      <c r="X745" s="147"/>
      <c r="Y745" s="147"/>
      <c r="Z745" s="147"/>
      <c r="AA745" s="147"/>
      <c r="AB745" s="147"/>
      <c r="AC745" s="147"/>
      <c r="AD745" s="147"/>
      <c r="AE745" s="147"/>
      <c r="AF745" s="147"/>
      <c r="AG745" s="147"/>
      <c r="AH745" s="147"/>
    </row>
    <row r="746" spans="1:34" ht="15.75" customHeight="1" x14ac:dyDescent="0.35">
      <c r="A746" s="147"/>
      <c r="B746" s="147"/>
      <c r="C746" s="147"/>
      <c r="D746" s="147"/>
      <c r="E746" s="147"/>
      <c r="F746" s="147"/>
      <c r="G746" s="147"/>
      <c r="H746" s="147"/>
      <c r="I746" s="147"/>
      <c r="J746" s="147"/>
      <c r="K746" s="147"/>
      <c r="L746" s="147"/>
      <c r="M746" s="147"/>
      <c r="N746" s="147"/>
      <c r="O746" s="147"/>
      <c r="P746" s="147"/>
      <c r="Q746" s="147"/>
      <c r="R746" s="147"/>
      <c r="S746" s="147"/>
      <c r="T746" s="147"/>
      <c r="U746" s="147"/>
      <c r="V746" s="147"/>
      <c r="W746" s="147"/>
      <c r="X746" s="147"/>
      <c r="Y746" s="147"/>
      <c r="Z746" s="147"/>
      <c r="AA746" s="147"/>
      <c r="AB746" s="147"/>
      <c r="AC746" s="147"/>
      <c r="AD746" s="147"/>
      <c r="AE746" s="147"/>
      <c r="AF746" s="147"/>
      <c r="AG746" s="147"/>
      <c r="AH746" s="147"/>
    </row>
    <row r="747" spans="1:34" ht="15.75" customHeight="1" x14ac:dyDescent="0.35">
      <c r="A747" s="147"/>
      <c r="B747" s="147"/>
      <c r="C747" s="147"/>
      <c r="D747" s="147"/>
      <c r="E747" s="147"/>
      <c r="F747" s="147"/>
      <c r="G747" s="147"/>
      <c r="H747" s="147"/>
      <c r="I747" s="147"/>
      <c r="J747" s="147"/>
      <c r="K747" s="147"/>
      <c r="L747" s="147"/>
      <c r="M747" s="147"/>
      <c r="N747" s="147"/>
      <c r="O747" s="147"/>
      <c r="P747" s="147"/>
      <c r="Q747" s="147"/>
      <c r="R747" s="147"/>
      <c r="S747" s="147"/>
      <c r="T747" s="147"/>
      <c r="U747" s="147"/>
      <c r="V747" s="147"/>
      <c r="W747" s="147"/>
      <c r="X747" s="147"/>
      <c r="Y747" s="147"/>
      <c r="Z747" s="147"/>
      <c r="AA747" s="147"/>
      <c r="AB747" s="147"/>
      <c r="AC747" s="147"/>
      <c r="AD747" s="147"/>
      <c r="AE747" s="147"/>
      <c r="AF747" s="147"/>
      <c r="AG747" s="147"/>
      <c r="AH747" s="147"/>
    </row>
    <row r="748" spans="1:34" ht="15.75" customHeight="1" x14ac:dyDescent="0.35">
      <c r="A748" s="147"/>
      <c r="B748" s="147"/>
      <c r="C748" s="147"/>
      <c r="D748" s="147"/>
      <c r="E748" s="147"/>
      <c r="F748" s="147"/>
      <c r="G748" s="147"/>
      <c r="H748" s="147"/>
      <c r="I748" s="147"/>
      <c r="J748" s="147"/>
      <c r="K748" s="147"/>
      <c r="L748" s="147"/>
      <c r="M748" s="147"/>
      <c r="N748" s="147"/>
      <c r="O748" s="147"/>
      <c r="P748" s="147"/>
      <c r="Q748" s="147"/>
      <c r="R748" s="147"/>
      <c r="S748" s="147"/>
      <c r="T748" s="147"/>
      <c r="U748" s="147"/>
      <c r="V748" s="147"/>
      <c r="W748" s="147"/>
      <c r="X748" s="147"/>
      <c r="Y748" s="147"/>
      <c r="Z748" s="147"/>
      <c r="AA748" s="147"/>
      <c r="AB748" s="147"/>
      <c r="AC748" s="147"/>
      <c r="AD748" s="147"/>
      <c r="AE748" s="147"/>
      <c r="AF748" s="147"/>
      <c r="AG748" s="147"/>
      <c r="AH748" s="147"/>
    </row>
    <row r="749" spans="1:34" ht="15.75" customHeight="1" x14ac:dyDescent="0.35">
      <c r="A749" s="147"/>
      <c r="B749" s="147"/>
      <c r="C749" s="147"/>
      <c r="D749" s="147"/>
      <c r="E749" s="147"/>
      <c r="F749" s="147"/>
      <c r="G749" s="147"/>
      <c r="H749" s="147"/>
      <c r="I749" s="147"/>
      <c r="J749" s="147"/>
      <c r="K749" s="147"/>
      <c r="L749" s="147"/>
      <c r="M749" s="147"/>
      <c r="N749" s="147"/>
      <c r="O749" s="147"/>
      <c r="P749" s="147"/>
      <c r="Q749" s="147"/>
      <c r="R749" s="147"/>
      <c r="S749" s="147"/>
      <c r="T749" s="147"/>
      <c r="U749" s="147"/>
      <c r="V749" s="147"/>
      <c r="W749" s="147"/>
      <c r="X749" s="147"/>
      <c r="Y749" s="147"/>
      <c r="Z749" s="147"/>
      <c r="AA749" s="147"/>
      <c r="AB749" s="147"/>
      <c r="AC749" s="147"/>
      <c r="AD749" s="147"/>
      <c r="AE749" s="147"/>
      <c r="AF749" s="147"/>
      <c r="AG749" s="147"/>
      <c r="AH749" s="147"/>
    </row>
    <row r="750" spans="1:34" ht="15.75" customHeight="1" x14ac:dyDescent="0.35">
      <c r="A750" s="147"/>
      <c r="B750" s="147"/>
      <c r="C750" s="147"/>
      <c r="D750" s="147"/>
      <c r="E750" s="147"/>
      <c r="F750" s="147"/>
      <c r="G750" s="147"/>
      <c r="H750" s="147"/>
      <c r="I750" s="147"/>
      <c r="J750" s="147"/>
      <c r="K750" s="147"/>
      <c r="L750" s="147"/>
      <c r="M750" s="147"/>
      <c r="N750" s="147"/>
      <c r="O750" s="147"/>
      <c r="P750" s="147"/>
      <c r="Q750" s="147"/>
      <c r="R750" s="147"/>
      <c r="S750" s="147"/>
      <c r="T750" s="147"/>
      <c r="U750" s="147"/>
      <c r="V750" s="147"/>
      <c r="W750" s="147"/>
      <c r="X750" s="147"/>
      <c r="Y750" s="147"/>
      <c r="Z750" s="147"/>
      <c r="AA750" s="147"/>
      <c r="AB750" s="147"/>
      <c r="AC750" s="147"/>
      <c r="AD750" s="147"/>
      <c r="AE750" s="147"/>
      <c r="AF750" s="147"/>
      <c r="AG750" s="147"/>
      <c r="AH750" s="147"/>
    </row>
    <row r="751" spans="1:34" ht="15.75" customHeight="1" x14ac:dyDescent="0.35">
      <c r="A751" s="147"/>
      <c r="B751" s="147"/>
      <c r="C751" s="147"/>
      <c r="D751" s="147"/>
      <c r="E751" s="147"/>
      <c r="F751" s="147"/>
      <c r="G751" s="147"/>
      <c r="H751" s="147"/>
      <c r="I751" s="147"/>
      <c r="J751" s="147"/>
      <c r="K751" s="147"/>
      <c r="L751" s="147"/>
      <c r="M751" s="147"/>
      <c r="N751" s="147"/>
      <c r="O751" s="147"/>
      <c r="P751" s="147"/>
      <c r="Q751" s="147"/>
      <c r="R751" s="147"/>
      <c r="S751" s="147"/>
      <c r="T751" s="147"/>
      <c r="U751" s="147"/>
      <c r="V751" s="147"/>
      <c r="W751" s="147"/>
      <c r="X751" s="147"/>
      <c r="Y751" s="147"/>
      <c r="Z751" s="147"/>
      <c r="AA751" s="147"/>
      <c r="AB751" s="147"/>
      <c r="AC751" s="147"/>
      <c r="AD751" s="147"/>
      <c r="AE751" s="147"/>
      <c r="AF751" s="147"/>
      <c r="AG751" s="147"/>
      <c r="AH751" s="147"/>
    </row>
    <row r="752" spans="1:34" ht="15.75" customHeight="1" x14ac:dyDescent="0.35">
      <c r="A752" s="147"/>
      <c r="B752" s="147"/>
      <c r="C752" s="147"/>
      <c r="D752" s="147"/>
      <c r="E752" s="147"/>
      <c r="F752" s="147"/>
      <c r="G752" s="147"/>
      <c r="H752" s="147"/>
      <c r="I752" s="147"/>
      <c r="J752" s="147"/>
      <c r="K752" s="147"/>
      <c r="L752" s="147"/>
      <c r="M752" s="147"/>
      <c r="N752" s="147"/>
      <c r="O752" s="147"/>
      <c r="P752" s="147"/>
      <c r="Q752" s="147"/>
      <c r="R752" s="147"/>
      <c r="S752" s="147"/>
      <c r="T752" s="147"/>
      <c r="U752" s="147"/>
      <c r="V752" s="147"/>
      <c r="W752" s="147"/>
      <c r="X752" s="147"/>
      <c r="Y752" s="147"/>
      <c r="Z752" s="147"/>
      <c r="AA752" s="147"/>
      <c r="AB752" s="147"/>
      <c r="AC752" s="147"/>
      <c r="AD752" s="147"/>
      <c r="AE752" s="147"/>
      <c r="AF752" s="147"/>
      <c r="AG752" s="147"/>
      <c r="AH752" s="147"/>
    </row>
    <row r="753" spans="1:34" ht="15.75" customHeight="1" x14ac:dyDescent="0.35">
      <c r="A753" s="147"/>
      <c r="B753" s="147"/>
      <c r="C753" s="147"/>
      <c r="D753" s="147"/>
      <c r="E753" s="147"/>
      <c r="F753" s="147"/>
      <c r="G753" s="147"/>
      <c r="H753" s="147"/>
      <c r="I753" s="147"/>
      <c r="J753" s="147"/>
      <c r="K753" s="147"/>
      <c r="L753" s="147"/>
      <c r="M753" s="147"/>
      <c r="N753" s="147"/>
      <c r="O753" s="147"/>
      <c r="P753" s="147"/>
      <c r="Q753" s="147"/>
      <c r="R753" s="147"/>
      <c r="S753" s="147"/>
      <c r="T753" s="147"/>
      <c r="U753" s="147"/>
      <c r="V753" s="147"/>
      <c r="W753" s="147"/>
      <c r="X753" s="147"/>
      <c r="Y753" s="147"/>
      <c r="Z753" s="147"/>
      <c r="AA753" s="147"/>
      <c r="AB753" s="147"/>
      <c r="AC753" s="147"/>
      <c r="AD753" s="147"/>
      <c r="AE753" s="147"/>
      <c r="AF753" s="147"/>
      <c r="AG753" s="147"/>
      <c r="AH753" s="147"/>
    </row>
    <row r="754" spans="1:34" ht="15.75" customHeight="1" x14ac:dyDescent="0.35">
      <c r="A754" s="147"/>
      <c r="B754" s="147"/>
      <c r="C754" s="147"/>
      <c r="D754" s="147"/>
      <c r="E754" s="147"/>
      <c r="F754" s="147"/>
      <c r="G754" s="147"/>
      <c r="H754" s="147"/>
      <c r="I754" s="147"/>
      <c r="J754" s="147"/>
      <c r="K754" s="147"/>
      <c r="L754" s="147"/>
      <c r="M754" s="147"/>
      <c r="N754" s="147"/>
      <c r="O754" s="147"/>
      <c r="P754" s="147"/>
      <c r="Q754" s="147"/>
      <c r="R754" s="147"/>
      <c r="S754" s="147"/>
      <c r="T754" s="147"/>
      <c r="U754" s="147"/>
      <c r="V754" s="147"/>
      <c r="W754" s="147"/>
      <c r="X754" s="147"/>
      <c r="Y754" s="147"/>
      <c r="Z754" s="147"/>
      <c r="AA754" s="147"/>
      <c r="AB754" s="147"/>
      <c r="AC754" s="147"/>
      <c r="AD754" s="147"/>
      <c r="AE754" s="147"/>
      <c r="AF754" s="147"/>
      <c r="AG754" s="147"/>
      <c r="AH754" s="147"/>
    </row>
    <row r="755" spans="1:34" ht="15.75" customHeight="1" x14ac:dyDescent="0.35">
      <c r="A755" s="147"/>
      <c r="B755" s="147"/>
      <c r="C755" s="147"/>
      <c r="D755" s="147"/>
      <c r="E755" s="147"/>
      <c r="F755" s="147"/>
      <c r="G755" s="147"/>
      <c r="H755" s="147"/>
      <c r="I755" s="147"/>
      <c r="J755" s="147"/>
      <c r="K755" s="147"/>
      <c r="L755" s="147"/>
      <c r="M755" s="147"/>
      <c r="N755" s="147"/>
      <c r="O755" s="147"/>
      <c r="P755" s="147"/>
      <c r="Q755" s="147"/>
      <c r="R755" s="147"/>
      <c r="S755" s="147"/>
      <c r="T755" s="147"/>
      <c r="U755" s="147"/>
      <c r="V755" s="147"/>
      <c r="W755" s="147"/>
      <c r="X755" s="147"/>
      <c r="Y755" s="147"/>
      <c r="Z755" s="147"/>
      <c r="AA755" s="147"/>
      <c r="AB755" s="147"/>
      <c r="AC755" s="147"/>
      <c r="AD755" s="147"/>
      <c r="AE755" s="147"/>
      <c r="AF755" s="147"/>
      <c r="AG755" s="147"/>
      <c r="AH755" s="147"/>
    </row>
    <row r="756" spans="1:34" ht="15.75" customHeight="1" x14ac:dyDescent="0.35">
      <c r="A756" s="147"/>
      <c r="B756" s="147"/>
      <c r="C756" s="147"/>
      <c r="D756" s="147"/>
      <c r="E756" s="147"/>
      <c r="F756" s="147"/>
      <c r="G756" s="147"/>
      <c r="H756" s="147"/>
      <c r="I756" s="147"/>
      <c r="J756" s="147"/>
      <c r="K756" s="147"/>
      <c r="L756" s="147"/>
      <c r="M756" s="147"/>
      <c r="N756" s="147"/>
      <c r="O756" s="147"/>
      <c r="P756" s="147"/>
      <c r="Q756" s="147"/>
      <c r="R756" s="147"/>
      <c r="S756" s="147"/>
      <c r="T756" s="147"/>
      <c r="U756" s="147"/>
      <c r="V756" s="147"/>
      <c r="W756" s="147"/>
      <c r="X756" s="147"/>
      <c r="Y756" s="147"/>
      <c r="Z756" s="147"/>
      <c r="AA756" s="147"/>
      <c r="AB756" s="147"/>
      <c r="AC756" s="147"/>
      <c r="AD756" s="147"/>
      <c r="AE756" s="147"/>
      <c r="AF756" s="147"/>
      <c r="AG756" s="147"/>
      <c r="AH756" s="147"/>
    </row>
    <row r="757" spans="1:34" ht="15.75" customHeight="1" x14ac:dyDescent="0.35">
      <c r="A757" s="147"/>
      <c r="B757" s="147"/>
      <c r="C757" s="147"/>
      <c r="D757" s="147"/>
      <c r="E757" s="147"/>
      <c r="F757" s="147"/>
      <c r="G757" s="147"/>
      <c r="H757" s="147"/>
      <c r="I757" s="147"/>
      <c r="J757" s="147"/>
      <c r="K757" s="147"/>
      <c r="L757" s="147"/>
      <c r="M757" s="147"/>
      <c r="N757" s="147"/>
      <c r="O757" s="147"/>
      <c r="P757" s="147"/>
      <c r="Q757" s="147"/>
      <c r="R757" s="147"/>
      <c r="S757" s="147"/>
      <c r="T757" s="147"/>
      <c r="U757" s="147"/>
      <c r="V757" s="147"/>
      <c r="W757" s="147"/>
      <c r="X757" s="147"/>
      <c r="Y757" s="147"/>
      <c r="Z757" s="147"/>
      <c r="AA757" s="147"/>
      <c r="AB757" s="147"/>
      <c r="AC757" s="147"/>
      <c r="AD757" s="147"/>
      <c r="AE757" s="147"/>
      <c r="AF757" s="147"/>
      <c r="AG757" s="147"/>
      <c r="AH757" s="147"/>
    </row>
    <row r="758" spans="1:34" ht="15.75" customHeight="1" x14ac:dyDescent="0.35">
      <c r="A758" s="147"/>
      <c r="B758" s="147"/>
      <c r="C758" s="147"/>
      <c r="D758" s="147"/>
      <c r="E758" s="147"/>
      <c r="F758" s="147"/>
      <c r="G758" s="147"/>
      <c r="H758" s="147"/>
      <c r="I758" s="147"/>
      <c r="J758" s="147"/>
      <c r="K758" s="147"/>
      <c r="L758" s="147"/>
      <c r="M758" s="147"/>
      <c r="N758" s="147"/>
      <c r="O758" s="147"/>
      <c r="P758" s="147"/>
      <c r="Q758" s="147"/>
      <c r="R758" s="147"/>
      <c r="S758" s="147"/>
      <c r="T758" s="147"/>
      <c r="U758" s="147"/>
      <c r="V758" s="147"/>
      <c r="W758" s="147"/>
      <c r="X758" s="147"/>
      <c r="Y758" s="147"/>
      <c r="Z758" s="147"/>
      <c r="AA758" s="147"/>
      <c r="AB758" s="147"/>
      <c r="AC758" s="147"/>
      <c r="AD758" s="147"/>
      <c r="AE758" s="147"/>
      <c r="AF758" s="147"/>
      <c r="AG758" s="147"/>
      <c r="AH758" s="147"/>
    </row>
    <row r="759" spans="1:34" ht="15.75" customHeight="1" x14ac:dyDescent="0.35">
      <c r="A759" s="147"/>
      <c r="B759" s="147"/>
      <c r="C759" s="147"/>
      <c r="D759" s="147"/>
      <c r="E759" s="147"/>
      <c r="F759" s="147"/>
      <c r="G759" s="147"/>
      <c r="H759" s="147"/>
      <c r="I759" s="147"/>
      <c r="J759" s="147"/>
      <c r="K759" s="147"/>
      <c r="L759" s="147"/>
      <c r="M759" s="147"/>
      <c r="N759" s="147"/>
      <c r="O759" s="147"/>
      <c r="P759" s="147"/>
      <c r="Q759" s="147"/>
      <c r="R759" s="147"/>
      <c r="S759" s="147"/>
      <c r="T759" s="147"/>
      <c r="U759" s="147"/>
      <c r="V759" s="147"/>
      <c r="W759" s="147"/>
      <c r="X759" s="147"/>
      <c r="Y759" s="147"/>
      <c r="Z759" s="147"/>
      <c r="AA759" s="147"/>
      <c r="AB759" s="147"/>
      <c r="AC759" s="147"/>
      <c r="AD759" s="147"/>
      <c r="AE759" s="147"/>
      <c r="AF759" s="147"/>
      <c r="AG759" s="147"/>
      <c r="AH759" s="147"/>
    </row>
    <row r="760" spans="1:34" ht="15.75" customHeight="1" x14ac:dyDescent="0.35">
      <c r="A760" s="147"/>
      <c r="B760" s="147"/>
      <c r="C760" s="147"/>
      <c r="D760" s="147"/>
      <c r="E760" s="147"/>
      <c r="F760" s="147"/>
      <c r="G760" s="147"/>
      <c r="H760" s="147"/>
      <c r="I760" s="147"/>
      <c r="J760" s="147"/>
      <c r="K760" s="147"/>
      <c r="L760" s="147"/>
      <c r="M760" s="147"/>
      <c r="N760" s="147"/>
      <c r="O760" s="147"/>
      <c r="P760" s="147"/>
      <c r="Q760" s="147"/>
      <c r="R760" s="147"/>
      <c r="S760" s="147"/>
      <c r="T760" s="147"/>
      <c r="U760" s="147"/>
      <c r="V760" s="147"/>
      <c r="W760" s="147"/>
      <c r="X760" s="147"/>
      <c r="Y760" s="147"/>
      <c r="Z760" s="147"/>
      <c r="AA760" s="147"/>
      <c r="AB760" s="147"/>
      <c r="AC760" s="147"/>
      <c r="AD760" s="147"/>
      <c r="AE760" s="147"/>
      <c r="AF760" s="147"/>
      <c r="AG760" s="147"/>
      <c r="AH760" s="147"/>
    </row>
    <row r="761" spans="1:34" ht="15.75" customHeight="1" x14ac:dyDescent="0.35">
      <c r="A761" s="147"/>
      <c r="B761" s="147"/>
      <c r="C761" s="147"/>
      <c r="D761" s="147"/>
      <c r="E761" s="147"/>
      <c r="F761" s="147"/>
      <c r="G761" s="147"/>
      <c r="H761" s="147"/>
      <c r="I761" s="147"/>
      <c r="J761" s="147"/>
      <c r="K761" s="147"/>
      <c r="L761" s="147"/>
      <c r="M761" s="147"/>
      <c r="N761" s="147"/>
      <c r="O761" s="147"/>
      <c r="P761" s="147"/>
      <c r="Q761" s="147"/>
      <c r="R761" s="147"/>
      <c r="S761" s="147"/>
      <c r="T761" s="147"/>
      <c r="U761" s="147"/>
      <c r="V761" s="147"/>
      <c r="W761" s="147"/>
      <c r="X761" s="147"/>
      <c r="Y761" s="147"/>
      <c r="Z761" s="147"/>
      <c r="AA761" s="147"/>
      <c r="AB761" s="147"/>
      <c r="AC761" s="147"/>
      <c r="AD761" s="147"/>
      <c r="AE761" s="147"/>
      <c r="AF761" s="147"/>
      <c r="AG761" s="147"/>
      <c r="AH761" s="147"/>
    </row>
    <row r="762" spans="1:34" ht="15.75" customHeight="1" x14ac:dyDescent="0.35">
      <c r="A762" s="147"/>
      <c r="B762" s="147"/>
      <c r="C762" s="147"/>
      <c r="D762" s="147"/>
      <c r="E762" s="147"/>
      <c r="F762" s="147"/>
      <c r="G762" s="147"/>
      <c r="H762" s="147"/>
      <c r="I762" s="147"/>
      <c r="J762" s="147"/>
      <c r="K762" s="147"/>
      <c r="L762" s="147"/>
      <c r="M762" s="147"/>
      <c r="N762" s="147"/>
      <c r="O762" s="147"/>
      <c r="P762" s="147"/>
      <c r="Q762" s="147"/>
      <c r="R762" s="147"/>
      <c r="S762" s="147"/>
      <c r="T762" s="147"/>
      <c r="U762" s="147"/>
      <c r="V762" s="147"/>
      <c r="W762" s="147"/>
      <c r="X762" s="147"/>
      <c r="Y762" s="147"/>
      <c r="Z762" s="147"/>
      <c r="AA762" s="147"/>
      <c r="AB762" s="147"/>
      <c r="AC762" s="147"/>
      <c r="AD762" s="147"/>
      <c r="AE762" s="147"/>
      <c r="AF762" s="147"/>
      <c r="AG762" s="147"/>
      <c r="AH762" s="147"/>
    </row>
    <row r="763" spans="1:34" ht="15.75" customHeight="1" x14ac:dyDescent="0.35">
      <c r="A763" s="147"/>
      <c r="B763" s="147"/>
      <c r="C763" s="147"/>
      <c r="D763" s="147"/>
      <c r="E763" s="147"/>
      <c r="F763" s="147"/>
      <c r="G763" s="147"/>
      <c r="H763" s="147"/>
      <c r="I763" s="147"/>
      <c r="J763" s="147"/>
      <c r="K763" s="147"/>
      <c r="L763" s="147"/>
      <c r="M763" s="147"/>
      <c r="N763" s="147"/>
      <c r="O763" s="147"/>
      <c r="P763" s="147"/>
      <c r="Q763" s="147"/>
      <c r="R763" s="147"/>
      <c r="S763" s="147"/>
      <c r="T763" s="147"/>
      <c r="U763" s="147"/>
      <c r="V763" s="147"/>
      <c r="W763" s="147"/>
      <c r="X763" s="147"/>
      <c r="Y763" s="147"/>
      <c r="Z763" s="147"/>
      <c r="AA763" s="147"/>
      <c r="AB763" s="147"/>
      <c r="AC763" s="147"/>
      <c r="AD763" s="147"/>
      <c r="AE763" s="147"/>
      <c r="AF763" s="147"/>
      <c r="AG763" s="147"/>
      <c r="AH763" s="147"/>
    </row>
    <row r="764" spans="1:34" ht="15.75" customHeight="1" x14ac:dyDescent="0.35">
      <c r="A764" s="147"/>
      <c r="B764" s="147"/>
      <c r="C764" s="147"/>
      <c r="D764" s="147"/>
      <c r="E764" s="147"/>
      <c r="F764" s="147"/>
      <c r="G764" s="147"/>
      <c r="H764" s="147"/>
      <c r="I764" s="147"/>
      <c r="J764" s="147"/>
      <c r="K764" s="147"/>
      <c r="L764" s="147"/>
      <c r="M764" s="147"/>
      <c r="N764" s="147"/>
      <c r="O764" s="147"/>
      <c r="P764" s="147"/>
      <c r="Q764" s="147"/>
      <c r="R764" s="147"/>
      <c r="S764" s="147"/>
      <c r="T764" s="147"/>
      <c r="U764" s="147"/>
      <c r="V764" s="147"/>
      <c r="W764" s="147"/>
      <c r="X764" s="147"/>
      <c r="Y764" s="147"/>
      <c r="Z764" s="147"/>
      <c r="AA764" s="147"/>
      <c r="AB764" s="147"/>
      <c r="AC764" s="147"/>
      <c r="AD764" s="147"/>
      <c r="AE764" s="147"/>
      <c r="AF764" s="147"/>
      <c r="AG764" s="147"/>
      <c r="AH764" s="147"/>
    </row>
    <row r="765" spans="1:34" ht="15.75" customHeight="1" x14ac:dyDescent="0.35">
      <c r="A765" s="147"/>
      <c r="B765" s="147"/>
      <c r="C765" s="147"/>
      <c r="D765" s="147"/>
      <c r="E765" s="147"/>
      <c r="F765" s="147"/>
      <c r="G765" s="147"/>
      <c r="H765" s="147"/>
      <c r="I765" s="147"/>
      <c r="J765" s="147"/>
      <c r="K765" s="147"/>
      <c r="L765" s="147"/>
      <c r="M765" s="147"/>
      <c r="N765" s="147"/>
      <c r="O765" s="147"/>
      <c r="P765" s="147"/>
      <c r="Q765" s="147"/>
      <c r="R765" s="147"/>
      <c r="S765" s="147"/>
      <c r="T765" s="147"/>
      <c r="U765" s="147"/>
      <c r="V765" s="147"/>
      <c r="W765" s="147"/>
      <c r="X765" s="147"/>
      <c r="Y765" s="147"/>
      <c r="Z765" s="147"/>
      <c r="AA765" s="147"/>
      <c r="AB765" s="147"/>
      <c r="AC765" s="147"/>
      <c r="AD765" s="147"/>
      <c r="AE765" s="147"/>
      <c r="AF765" s="147"/>
      <c r="AG765" s="147"/>
      <c r="AH765" s="147"/>
    </row>
    <row r="766" spans="1:34" ht="15.75" customHeight="1" x14ac:dyDescent="0.35">
      <c r="A766" s="147"/>
      <c r="B766" s="147"/>
      <c r="C766" s="147"/>
      <c r="D766" s="147"/>
      <c r="E766" s="147"/>
      <c r="F766" s="147"/>
      <c r="G766" s="147"/>
      <c r="H766" s="147"/>
      <c r="I766" s="147"/>
      <c r="J766" s="147"/>
      <c r="K766" s="147"/>
      <c r="L766" s="147"/>
      <c r="M766" s="147"/>
      <c r="N766" s="147"/>
      <c r="O766" s="147"/>
      <c r="P766" s="147"/>
      <c r="Q766" s="147"/>
      <c r="R766" s="147"/>
      <c r="S766" s="147"/>
      <c r="T766" s="147"/>
      <c r="U766" s="147"/>
      <c r="V766" s="147"/>
      <c r="W766" s="147"/>
      <c r="X766" s="147"/>
      <c r="Y766" s="147"/>
      <c r="Z766" s="147"/>
      <c r="AA766" s="147"/>
      <c r="AB766" s="147"/>
      <c r="AC766" s="147"/>
      <c r="AD766" s="147"/>
      <c r="AE766" s="147"/>
      <c r="AF766" s="147"/>
      <c r="AG766" s="147"/>
      <c r="AH766" s="147"/>
    </row>
    <row r="767" spans="1:34" ht="15.75" customHeight="1" x14ac:dyDescent="0.35">
      <c r="A767" s="147"/>
      <c r="B767" s="147"/>
      <c r="C767" s="147"/>
      <c r="D767" s="147"/>
      <c r="E767" s="147"/>
      <c r="F767" s="147"/>
      <c r="G767" s="147"/>
      <c r="H767" s="147"/>
      <c r="I767" s="147"/>
      <c r="J767" s="147"/>
      <c r="K767" s="147"/>
      <c r="L767" s="147"/>
      <c r="M767" s="147"/>
      <c r="N767" s="147"/>
      <c r="O767" s="147"/>
      <c r="P767" s="147"/>
      <c r="Q767" s="147"/>
      <c r="R767" s="147"/>
      <c r="S767" s="147"/>
      <c r="T767" s="147"/>
      <c r="U767" s="147"/>
      <c r="V767" s="147"/>
      <c r="W767" s="147"/>
      <c r="X767" s="147"/>
      <c r="Y767" s="147"/>
      <c r="Z767" s="147"/>
      <c r="AA767" s="147"/>
      <c r="AB767" s="147"/>
      <c r="AC767" s="147"/>
      <c r="AD767" s="147"/>
      <c r="AE767" s="147"/>
      <c r="AF767" s="147"/>
      <c r="AG767" s="147"/>
      <c r="AH767" s="147"/>
    </row>
    <row r="768" spans="1:34" ht="15.75" customHeight="1" x14ac:dyDescent="0.35">
      <c r="A768" s="147"/>
      <c r="B768" s="147"/>
      <c r="C768" s="147"/>
      <c r="D768" s="147"/>
      <c r="E768" s="147"/>
      <c r="F768" s="147"/>
      <c r="G768" s="147"/>
      <c r="H768" s="147"/>
      <c r="I768" s="147"/>
      <c r="J768" s="147"/>
      <c r="K768" s="147"/>
      <c r="L768" s="147"/>
      <c r="M768" s="147"/>
      <c r="N768" s="147"/>
      <c r="O768" s="147"/>
      <c r="P768" s="147"/>
      <c r="Q768" s="147"/>
      <c r="R768" s="147"/>
      <c r="S768" s="147"/>
      <c r="T768" s="147"/>
      <c r="U768" s="147"/>
      <c r="V768" s="147"/>
      <c r="W768" s="147"/>
      <c r="X768" s="147"/>
      <c r="Y768" s="147"/>
      <c r="Z768" s="147"/>
      <c r="AA768" s="147"/>
      <c r="AB768" s="147"/>
      <c r="AC768" s="147"/>
      <c r="AD768" s="147"/>
      <c r="AE768" s="147"/>
      <c r="AF768" s="147"/>
      <c r="AG768" s="147"/>
      <c r="AH768" s="147"/>
    </row>
    <row r="769" spans="1:34" ht="15.75" customHeight="1" x14ac:dyDescent="0.35">
      <c r="A769" s="147"/>
      <c r="B769" s="147"/>
      <c r="C769" s="147"/>
      <c r="D769" s="147"/>
      <c r="E769" s="147"/>
      <c r="F769" s="147"/>
      <c r="G769" s="147"/>
      <c r="H769" s="147"/>
      <c r="I769" s="147"/>
      <c r="J769" s="147"/>
      <c r="K769" s="147"/>
      <c r="L769" s="147"/>
      <c r="M769" s="147"/>
      <c r="N769" s="147"/>
      <c r="O769" s="147"/>
      <c r="P769" s="147"/>
      <c r="Q769" s="147"/>
      <c r="R769" s="147"/>
      <c r="S769" s="147"/>
      <c r="T769" s="147"/>
      <c r="U769" s="147"/>
      <c r="V769" s="147"/>
      <c r="W769" s="147"/>
      <c r="X769" s="147"/>
      <c r="Y769" s="147"/>
      <c r="Z769" s="147"/>
      <c r="AA769" s="147"/>
      <c r="AB769" s="147"/>
      <c r="AC769" s="147"/>
      <c r="AD769" s="147"/>
      <c r="AE769" s="147"/>
      <c r="AF769" s="147"/>
      <c r="AG769" s="147"/>
      <c r="AH769" s="147"/>
    </row>
    <row r="770" spans="1:34" ht="15.75" customHeight="1" x14ac:dyDescent="0.35">
      <c r="A770" s="147"/>
      <c r="B770" s="147"/>
      <c r="C770" s="147"/>
      <c r="D770" s="147"/>
      <c r="E770" s="147"/>
      <c r="F770" s="147"/>
      <c r="G770" s="147"/>
      <c r="H770" s="147"/>
      <c r="I770" s="147"/>
      <c r="J770" s="147"/>
      <c r="K770" s="147"/>
      <c r="L770" s="147"/>
      <c r="M770" s="147"/>
      <c r="N770" s="147"/>
      <c r="O770" s="147"/>
      <c r="P770" s="147"/>
      <c r="Q770" s="147"/>
      <c r="R770" s="147"/>
      <c r="S770" s="147"/>
      <c r="T770" s="147"/>
      <c r="U770" s="147"/>
      <c r="V770" s="147"/>
      <c r="W770" s="147"/>
      <c r="X770" s="147"/>
      <c r="Y770" s="147"/>
      <c r="Z770" s="147"/>
      <c r="AA770" s="147"/>
      <c r="AB770" s="147"/>
      <c r="AC770" s="147"/>
      <c r="AD770" s="147"/>
      <c r="AE770" s="147"/>
      <c r="AF770" s="147"/>
      <c r="AG770" s="147"/>
      <c r="AH770" s="147"/>
    </row>
    <row r="771" spans="1:34" ht="15.75" customHeight="1" x14ac:dyDescent="0.35">
      <c r="A771" s="147"/>
      <c r="B771" s="147"/>
      <c r="C771" s="147"/>
      <c r="D771" s="147"/>
      <c r="E771" s="147"/>
      <c r="F771" s="147"/>
      <c r="G771" s="147"/>
      <c r="H771" s="147"/>
      <c r="I771" s="147"/>
      <c r="J771" s="147"/>
      <c r="K771" s="147"/>
      <c r="L771" s="147"/>
      <c r="M771" s="147"/>
      <c r="N771" s="147"/>
      <c r="O771" s="147"/>
      <c r="P771" s="147"/>
      <c r="Q771" s="147"/>
      <c r="R771" s="147"/>
      <c r="S771" s="147"/>
      <c r="T771" s="147"/>
      <c r="U771" s="147"/>
      <c r="V771" s="147"/>
      <c r="W771" s="147"/>
      <c r="X771" s="147"/>
      <c r="Y771" s="147"/>
      <c r="Z771" s="147"/>
      <c r="AA771" s="147"/>
      <c r="AB771" s="147"/>
      <c r="AC771" s="147"/>
      <c r="AD771" s="147"/>
      <c r="AE771" s="147"/>
      <c r="AF771" s="147"/>
      <c r="AG771" s="147"/>
      <c r="AH771" s="147"/>
    </row>
    <row r="772" spans="1:34" ht="15.75" customHeight="1" x14ac:dyDescent="0.35">
      <c r="A772" s="147"/>
      <c r="B772" s="147"/>
      <c r="C772" s="147"/>
      <c r="D772" s="147"/>
      <c r="E772" s="147"/>
      <c r="F772" s="147"/>
      <c r="G772" s="147"/>
      <c r="H772" s="147"/>
      <c r="I772" s="147"/>
      <c r="J772" s="147"/>
      <c r="K772" s="147"/>
      <c r="L772" s="147"/>
      <c r="M772" s="147"/>
      <c r="N772" s="147"/>
      <c r="O772" s="147"/>
      <c r="P772" s="147"/>
      <c r="Q772" s="147"/>
      <c r="R772" s="147"/>
      <c r="S772" s="147"/>
      <c r="T772" s="147"/>
      <c r="U772" s="147"/>
      <c r="V772" s="147"/>
      <c r="W772" s="147"/>
      <c r="X772" s="147"/>
      <c r="Y772" s="147"/>
      <c r="Z772" s="147"/>
      <c r="AA772" s="147"/>
      <c r="AB772" s="147"/>
      <c r="AC772" s="147"/>
      <c r="AD772" s="147"/>
      <c r="AE772" s="147"/>
      <c r="AF772" s="147"/>
      <c r="AG772" s="147"/>
      <c r="AH772" s="147"/>
    </row>
    <row r="773" spans="1:34" ht="15.75" customHeight="1" x14ac:dyDescent="0.35">
      <c r="A773" s="147"/>
      <c r="B773" s="147"/>
      <c r="C773" s="147"/>
      <c r="D773" s="147"/>
      <c r="E773" s="147"/>
      <c r="F773" s="147"/>
      <c r="G773" s="147"/>
      <c r="H773" s="147"/>
      <c r="I773" s="147"/>
      <c r="J773" s="147"/>
      <c r="K773" s="147"/>
      <c r="L773" s="147"/>
      <c r="M773" s="147"/>
      <c r="N773" s="147"/>
      <c r="O773" s="147"/>
      <c r="P773" s="147"/>
      <c r="Q773" s="147"/>
      <c r="R773" s="147"/>
      <c r="S773" s="147"/>
      <c r="T773" s="147"/>
      <c r="U773" s="147"/>
      <c r="V773" s="147"/>
      <c r="W773" s="147"/>
      <c r="X773" s="147"/>
      <c r="Y773" s="147"/>
      <c r="Z773" s="147"/>
      <c r="AA773" s="147"/>
      <c r="AB773" s="147"/>
      <c r="AC773" s="147"/>
      <c r="AD773" s="147"/>
      <c r="AE773" s="147"/>
      <c r="AF773" s="147"/>
      <c r="AG773" s="147"/>
      <c r="AH773" s="147"/>
    </row>
    <row r="774" spans="1:34" ht="15.75" customHeight="1" x14ac:dyDescent="0.35">
      <c r="A774" s="147"/>
      <c r="B774" s="147"/>
      <c r="C774" s="147"/>
      <c r="D774" s="147"/>
      <c r="E774" s="147"/>
      <c r="F774" s="147"/>
      <c r="G774" s="147"/>
      <c r="H774" s="147"/>
      <c r="I774" s="147"/>
      <c r="J774" s="147"/>
      <c r="K774" s="147"/>
      <c r="L774" s="147"/>
      <c r="M774" s="147"/>
      <c r="N774" s="147"/>
      <c r="O774" s="147"/>
      <c r="P774" s="147"/>
      <c r="Q774" s="147"/>
      <c r="R774" s="147"/>
      <c r="S774" s="147"/>
      <c r="T774" s="147"/>
      <c r="U774" s="147"/>
      <c r="V774" s="147"/>
      <c r="W774" s="147"/>
      <c r="X774" s="147"/>
      <c r="Y774" s="147"/>
      <c r="Z774" s="147"/>
      <c r="AA774" s="147"/>
      <c r="AB774" s="147"/>
      <c r="AC774" s="147"/>
      <c r="AD774" s="147"/>
      <c r="AE774" s="147"/>
      <c r="AF774" s="147"/>
      <c r="AG774" s="147"/>
      <c r="AH774" s="147"/>
    </row>
    <row r="775" spans="1:34" ht="15.75" customHeight="1" x14ac:dyDescent="0.35">
      <c r="A775" s="147"/>
      <c r="B775" s="147"/>
      <c r="C775" s="147"/>
      <c r="D775" s="147"/>
      <c r="E775" s="147"/>
      <c r="F775" s="147"/>
      <c r="G775" s="147"/>
      <c r="H775" s="147"/>
      <c r="I775" s="147"/>
      <c r="J775" s="147"/>
      <c r="K775" s="147"/>
      <c r="L775" s="147"/>
      <c r="M775" s="147"/>
      <c r="N775" s="147"/>
      <c r="O775" s="147"/>
      <c r="P775" s="147"/>
      <c r="Q775" s="147"/>
      <c r="R775" s="147"/>
      <c r="S775" s="147"/>
      <c r="T775" s="147"/>
      <c r="U775" s="147"/>
      <c r="V775" s="147"/>
      <c r="W775" s="147"/>
      <c r="X775" s="147"/>
      <c r="Y775" s="147"/>
      <c r="Z775" s="147"/>
      <c r="AA775" s="147"/>
      <c r="AB775" s="147"/>
      <c r="AC775" s="147"/>
      <c r="AD775" s="147"/>
      <c r="AE775" s="147"/>
      <c r="AF775" s="147"/>
      <c r="AG775" s="147"/>
      <c r="AH775" s="147"/>
    </row>
    <row r="776" spans="1:34" ht="15.75" customHeight="1" x14ac:dyDescent="0.35">
      <c r="A776" s="147"/>
      <c r="B776" s="147"/>
      <c r="C776" s="147"/>
      <c r="D776" s="147"/>
      <c r="E776" s="147"/>
      <c r="F776" s="147"/>
      <c r="G776" s="147"/>
      <c r="H776" s="147"/>
      <c r="I776" s="147"/>
      <c r="J776" s="147"/>
      <c r="K776" s="147"/>
      <c r="L776" s="147"/>
      <c r="M776" s="147"/>
      <c r="N776" s="147"/>
      <c r="O776" s="147"/>
      <c r="P776" s="147"/>
      <c r="Q776" s="147"/>
      <c r="R776" s="147"/>
      <c r="S776" s="147"/>
      <c r="T776" s="147"/>
      <c r="U776" s="147"/>
      <c r="V776" s="147"/>
      <c r="W776" s="147"/>
      <c r="X776" s="147"/>
      <c r="Y776" s="147"/>
      <c r="Z776" s="147"/>
      <c r="AA776" s="147"/>
      <c r="AB776" s="147"/>
      <c r="AC776" s="147"/>
      <c r="AD776" s="147"/>
      <c r="AE776" s="147"/>
      <c r="AF776" s="147"/>
      <c r="AG776" s="147"/>
      <c r="AH776" s="147"/>
    </row>
    <row r="777" spans="1:34" ht="15.75" customHeight="1" x14ac:dyDescent="0.35">
      <c r="A777" s="147"/>
      <c r="B777" s="147"/>
      <c r="C777" s="147"/>
      <c r="D777" s="147"/>
      <c r="E777" s="147"/>
      <c r="F777" s="147"/>
      <c r="G777" s="147"/>
      <c r="H777" s="147"/>
      <c r="I777" s="147"/>
      <c r="J777" s="147"/>
      <c r="K777" s="147"/>
      <c r="L777" s="147"/>
      <c r="M777" s="147"/>
      <c r="N777" s="147"/>
      <c r="O777" s="147"/>
      <c r="P777" s="147"/>
      <c r="Q777" s="147"/>
      <c r="R777" s="147"/>
      <c r="S777" s="147"/>
      <c r="T777" s="147"/>
      <c r="U777" s="147"/>
      <c r="V777" s="147"/>
      <c r="W777" s="147"/>
      <c r="X777" s="147"/>
      <c r="Y777" s="147"/>
      <c r="Z777" s="147"/>
      <c r="AA777" s="147"/>
      <c r="AB777" s="147"/>
      <c r="AC777" s="147"/>
      <c r="AD777" s="147"/>
      <c r="AE777" s="147"/>
      <c r="AF777" s="147"/>
      <c r="AG777" s="147"/>
      <c r="AH777" s="147"/>
    </row>
    <row r="778" spans="1:34" ht="15.75" customHeight="1" x14ac:dyDescent="0.35">
      <c r="A778" s="147"/>
      <c r="B778" s="147"/>
      <c r="C778" s="147"/>
      <c r="D778" s="147"/>
      <c r="E778" s="147"/>
      <c r="F778" s="147"/>
      <c r="G778" s="147"/>
      <c r="H778" s="147"/>
      <c r="I778" s="147"/>
      <c r="J778" s="147"/>
      <c r="K778" s="147"/>
      <c r="L778" s="147"/>
      <c r="M778" s="147"/>
      <c r="N778" s="147"/>
      <c r="O778" s="147"/>
      <c r="P778" s="147"/>
      <c r="Q778" s="147"/>
      <c r="R778" s="147"/>
      <c r="S778" s="147"/>
      <c r="T778" s="147"/>
      <c r="U778" s="147"/>
      <c r="V778" s="147"/>
      <c r="W778" s="147"/>
      <c r="X778" s="147"/>
      <c r="Y778" s="147"/>
      <c r="Z778" s="147"/>
      <c r="AA778" s="147"/>
      <c r="AB778" s="147"/>
      <c r="AC778" s="147"/>
      <c r="AD778" s="147"/>
      <c r="AE778" s="147"/>
      <c r="AF778" s="147"/>
      <c r="AG778" s="147"/>
      <c r="AH778" s="147"/>
    </row>
    <row r="779" spans="1:34" ht="15.75" customHeight="1" x14ac:dyDescent="0.35">
      <c r="A779" s="147"/>
      <c r="B779" s="147"/>
      <c r="C779" s="147"/>
      <c r="D779" s="147"/>
      <c r="E779" s="147"/>
      <c r="F779" s="147"/>
      <c r="G779" s="147"/>
      <c r="H779" s="147"/>
      <c r="I779" s="147"/>
      <c r="J779" s="147"/>
      <c r="K779" s="147"/>
      <c r="L779" s="147"/>
      <c r="M779" s="147"/>
      <c r="N779" s="147"/>
      <c r="O779" s="147"/>
      <c r="P779" s="147"/>
      <c r="Q779" s="147"/>
      <c r="R779" s="147"/>
      <c r="S779" s="147"/>
      <c r="T779" s="147"/>
      <c r="U779" s="147"/>
      <c r="V779" s="147"/>
      <c r="W779" s="147"/>
      <c r="X779" s="147"/>
      <c r="Y779" s="147"/>
      <c r="Z779" s="147"/>
      <c r="AA779" s="147"/>
      <c r="AB779" s="147"/>
      <c r="AC779" s="147"/>
      <c r="AD779" s="147"/>
      <c r="AE779" s="147"/>
      <c r="AF779" s="147"/>
      <c r="AG779" s="147"/>
      <c r="AH779" s="147"/>
    </row>
    <row r="780" spans="1:34" ht="15.75" customHeight="1" x14ac:dyDescent="0.35">
      <c r="A780" s="147"/>
      <c r="B780" s="147"/>
      <c r="C780" s="147"/>
      <c r="D780" s="147"/>
      <c r="E780" s="147"/>
      <c r="F780" s="147"/>
      <c r="G780" s="147"/>
      <c r="H780" s="147"/>
      <c r="I780" s="147"/>
      <c r="J780" s="147"/>
      <c r="K780" s="147"/>
      <c r="L780" s="147"/>
      <c r="M780" s="147"/>
      <c r="N780" s="147"/>
      <c r="O780" s="147"/>
      <c r="P780" s="147"/>
      <c r="Q780" s="147"/>
      <c r="R780" s="147"/>
      <c r="S780" s="147"/>
      <c r="T780" s="147"/>
      <c r="U780" s="147"/>
      <c r="V780" s="147"/>
      <c r="W780" s="147"/>
      <c r="X780" s="147"/>
      <c r="Y780" s="147"/>
      <c r="Z780" s="147"/>
      <c r="AA780" s="147"/>
      <c r="AB780" s="147"/>
      <c r="AC780" s="147"/>
      <c r="AD780" s="147"/>
      <c r="AE780" s="147"/>
      <c r="AF780" s="147"/>
      <c r="AG780" s="147"/>
      <c r="AH780" s="147"/>
    </row>
    <row r="781" spans="1:34" ht="15.75" customHeight="1" x14ac:dyDescent="0.35">
      <c r="A781" s="147"/>
      <c r="B781" s="147"/>
      <c r="C781" s="147"/>
      <c r="D781" s="147"/>
      <c r="E781" s="147"/>
      <c r="F781" s="147"/>
      <c r="G781" s="147"/>
      <c r="H781" s="147"/>
      <c r="I781" s="147"/>
      <c r="J781" s="147"/>
      <c r="K781" s="147"/>
      <c r="L781" s="147"/>
      <c r="M781" s="147"/>
      <c r="N781" s="147"/>
      <c r="O781" s="147"/>
      <c r="P781" s="147"/>
      <c r="Q781" s="147"/>
      <c r="R781" s="147"/>
      <c r="S781" s="147"/>
      <c r="T781" s="147"/>
      <c r="U781" s="147"/>
      <c r="V781" s="147"/>
      <c r="W781" s="147"/>
      <c r="X781" s="147"/>
      <c r="Y781" s="147"/>
      <c r="Z781" s="147"/>
      <c r="AA781" s="147"/>
      <c r="AB781" s="147"/>
      <c r="AC781" s="147"/>
      <c r="AD781" s="147"/>
      <c r="AE781" s="147"/>
      <c r="AF781" s="147"/>
      <c r="AG781" s="147"/>
      <c r="AH781" s="147"/>
    </row>
    <row r="782" spans="1:34" ht="15.75" customHeight="1" x14ac:dyDescent="0.35">
      <c r="A782" s="147"/>
      <c r="B782" s="147"/>
      <c r="C782" s="147"/>
      <c r="D782" s="147"/>
      <c r="E782" s="147"/>
      <c r="F782" s="147"/>
      <c r="G782" s="147"/>
      <c r="H782" s="147"/>
      <c r="I782" s="147"/>
      <c r="J782" s="147"/>
      <c r="K782" s="147"/>
      <c r="L782" s="147"/>
      <c r="M782" s="147"/>
      <c r="N782" s="147"/>
      <c r="O782" s="147"/>
      <c r="P782" s="147"/>
      <c r="Q782" s="147"/>
      <c r="R782" s="147"/>
      <c r="S782" s="147"/>
      <c r="T782" s="147"/>
      <c r="U782" s="147"/>
      <c r="V782" s="147"/>
      <c r="W782" s="147"/>
      <c r="X782" s="147"/>
      <c r="Y782" s="147"/>
      <c r="Z782" s="147"/>
      <c r="AA782" s="147"/>
      <c r="AB782" s="147"/>
      <c r="AC782" s="147"/>
      <c r="AD782" s="147"/>
      <c r="AE782" s="147"/>
      <c r="AF782" s="147"/>
      <c r="AG782" s="147"/>
      <c r="AH782" s="147"/>
    </row>
    <row r="783" spans="1:34" ht="15.75" customHeight="1" x14ac:dyDescent="0.35">
      <c r="A783" s="147"/>
      <c r="B783" s="147"/>
      <c r="C783" s="147"/>
      <c r="D783" s="147"/>
      <c r="E783" s="147"/>
      <c r="F783" s="147"/>
      <c r="G783" s="147"/>
      <c r="H783" s="147"/>
      <c r="I783" s="147"/>
      <c r="J783" s="147"/>
      <c r="K783" s="147"/>
      <c r="L783" s="147"/>
      <c r="M783" s="147"/>
      <c r="N783" s="147"/>
      <c r="O783" s="147"/>
      <c r="P783" s="147"/>
      <c r="Q783" s="147"/>
      <c r="R783" s="147"/>
      <c r="S783" s="147"/>
      <c r="T783" s="147"/>
      <c r="U783" s="147"/>
      <c r="V783" s="147"/>
      <c r="W783" s="147"/>
      <c r="X783" s="147"/>
      <c r="Y783" s="147"/>
      <c r="Z783" s="147"/>
      <c r="AA783" s="147"/>
      <c r="AB783" s="147"/>
      <c r="AC783" s="147"/>
      <c r="AD783" s="147"/>
      <c r="AE783" s="147"/>
      <c r="AF783" s="147"/>
      <c r="AG783" s="147"/>
      <c r="AH783" s="147"/>
    </row>
    <row r="784" spans="1:34" ht="15.75" customHeight="1" x14ac:dyDescent="0.35">
      <c r="A784" s="147"/>
      <c r="B784" s="147"/>
      <c r="C784" s="147"/>
      <c r="D784" s="147"/>
      <c r="E784" s="147"/>
      <c r="F784" s="147"/>
      <c r="G784" s="147"/>
      <c r="H784" s="147"/>
      <c r="I784" s="147"/>
      <c r="J784" s="147"/>
      <c r="K784" s="147"/>
      <c r="L784" s="147"/>
      <c r="M784" s="147"/>
      <c r="N784" s="147"/>
      <c r="O784" s="147"/>
      <c r="P784" s="147"/>
      <c r="Q784" s="147"/>
      <c r="R784" s="147"/>
      <c r="S784" s="147"/>
      <c r="T784" s="147"/>
      <c r="U784" s="147"/>
      <c r="V784" s="147"/>
      <c r="W784" s="147"/>
      <c r="X784" s="147"/>
      <c r="Y784" s="147"/>
      <c r="Z784" s="147"/>
      <c r="AA784" s="147"/>
      <c r="AB784" s="147"/>
      <c r="AC784" s="147"/>
      <c r="AD784" s="147"/>
      <c r="AE784" s="147"/>
      <c r="AF784" s="147"/>
      <c r="AG784" s="147"/>
      <c r="AH784" s="147"/>
    </row>
    <row r="785" spans="1:34" ht="15.75" customHeight="1" x14ac:dyDescent="0.35">
      <c r="A785" s="147"/>
      <c r="B785" s="147"/>
      <c r="C785" s="147"/>
      <c r="D785" s="147"/>
      <c r="E785" s="147"/>
      <c r="F785" s="147"/>
      <c r="G785" s="147"/>
      <c r="H785" s="147"/>
      <c r="I785" s="147"/>
      <c r="J785" s="147"/>
      <c r="K785" s="147"/>
      <c r="L785" s="147"/>
      <c r="M785" s="147"/>
      <c r="N785" s="147"/>
      <c r="O785" s="147"/>
      <c r="P785" s="147"/>
      <c r="Q785" s="147"/>
      <c r="R785" s="147"/>
      <c r="S785" s="147"/>
      <c r="T785" s="147"/>
      <c r="U785" s="147"/>
      <c r="V785" s="147"/>
      <c r="W785" s="147"/>
      <c r="X785" s="147"/>
      <c r="Y785" s="147"/>
      <c r="Z785" s="147"/>
      <c r="AA785" s="147"/>
      <c r="AB785" s="147"/>
      <c r="AC785" s="147"/>
      <c r="AD785" s="147"/>
      <c r="AE785" s="147"/>
      <c r="AF785" s="147"/>
      <c r="AG785" s="147"/>
      <c r="AH785" s="147"/>
    </row>
    <row r="786" spans="1:34" ht="15.75" customHeight="1" x14ac:dyDescent="0.35">
      <c r="A786" s="147"/>
      <c r="B786" s="147"/>
      <c r="C786" s="147"/>
      <c r="D786" s="147"/>
      <c r="E786" s="147"/>
      <c r="F786" s="147"/>
      <c r="G786" s="147"/>
      <c r="H786" s="147"/>
      <c r="I786" s="147"/>
      <c r="J786" s="147"/>
      <c r="K786" s="147"/>
      <c r="L786" s="147"/>
      <c r="M786" s="147"/>
      <c r="N786" s="147"/>
      <c r="O786" s="147"/>
      <c r="P786" s="147"/>
      <c r="Q786" s="147"/>
      <c r="R786" s="147"/>
      <c r="S786" s="147"/>
      <c r="T786" s="147"/>
      <c r="U786" s="147"/>
      <c r="V786" s="147"/>
      <c r="W786" s="147"/>
      <c r="X786" s="147"/>
      <c r="Y786" s="147"/>
      <c r="Z786" s="147"/>
      <c r="AA786" s="147"/>
      <c r="AB786" s="147"/>
      <c r="AC786" s="147"/>
      <c r="AD786" s="147"/>
      <c r="AE786" s="147"/>
      <c r="AF786" s="147"/>
      <c r="AG786" s="147"/>
      <c r="AH786" s="147"/>
    </row>
    <row r="787" spans="1:34" ht="15.75" customHeight="1" x14ac:dyDescent="0.35">
      <c r="A787" s="147"/>
      <c r="B787" s="147"/>
      <c r="C787" s="147"/>
      <c r="D787" s="147"/>
      <c r="E787" s="147"/>
      <c r="F787" s="147"/>
      <c r="G787" s="147"/>
      <c r="H787" s="147"/>
      <c r="I787" s="147"/>
      <c r="J787" s="147"/>
      <c r="K787" s="147"/>
      <c r="L787" s="147"/>
      <c r="M787" s="147"/>
      <c r="N787" s="147"/>
      <c r="O787" s="147"/>
      <c r="P787" s="147"/>
      <c r="Q787" s="147"/>
      <c r="R787" s="147"/>
      <c r="S787" s="147"/>
      <c r="T787" s="147"/>
      <c r="U787" s="147"/>
      <c r="V787" s="147"/>
      <c r="W787" s="147"/>
      <c r="X787" s="147"/>
      <c r="Y787" s="147"/>
      <c r="Z787" s="147"/>
      <c r="AA787" s="147"/>
      <c r="AB787" s="147"/>
      <c r="AC787" s="147"/>
      <c r="AD787" s="147"/>
      <c r="AE787" s="147"/>
      <c r="AF787" s="147"/>
      <c r="AG787" s="147"/>
      <c r="AH787" s="147"/>
    </row>
    <row r="788" spans="1:34" ht="15.75" customHeight="1" x14ac:dyDescent="0.35">
      <c r="A788" s="147"/>
      <c r="B788" s="147"/>
      <c r="C788" s="147"/>
      <c r="D788" s="147"/>
      <c r="E788" s="147"/>
      <c r="F788" s="147"/>
      <c r="G788" s="147"/>
      <c r="H788" s="147"/>
      <c r="I788" s="147"/>
      <c r="J788" s="147"/>
      <c r="K788" s="147"/>
      <c r="L788" s="147"/>
      <c r="M788" s="147"/>
      <c r="N788" s="147"/>
      <c r="O788" s="147"/>
      <c r="P788" s="147"/>
      <c r="Q788" s="147"/>
      <c r="R788" s="147"/>
      <c r="S788" s="147"/>
      <c r="T788" s="147"/>
      <c r="U788" s="147"/>
      <c r="V788" s="147"/>
      <c r="W788" s="147"/>
      <c r="X788" s="147"/>
      <c r="Y788" s="147"/>
      <c r="Z788" s="147"/>
      <c r="AA788" s="147"/>
      <c r="AB788" s="147"/>
      <c r="AC788" s="147"/>
      <c r="AD788" s="147"/>
      <c r="AE788" s="147"/>
      <c r="AF788" s="147"/>
      <c r="AG788" s="147"/>
      <c r="AH788" s="147"/>
    </row>
    <row r="789" spans="1:34" ht="15.75" customHeight="1" x14ac:dyDescent="0.35">
      <c r="A789" s="147"/>
      <c r="B789" s="147"/>
      <c r="C789" s="147"/>
      <c r="D789" s="147"/>
      <c r="E789" s="147"/>
      <c r="F789" s="147"/>
      <c r="G789" s="147"/>
      <c r="H789" s="147"/>
      <c r="I789" s="147"/>
      <c r="J789" s="147"/>
      <c r="K789" s="147"/>
      <c r="L789" s="147"/>
      <c r="M789" s="147"/>
      <c r="N789" s="147"/>
      <c r="O789" s="147"/>
      <c r="P789" s="147"/>
      <c r="Q789" s="147"/>
      <c r="R789" s="147"/>
      <c r="S789" s="147"/>
      <c r="T789" s="147"/>
      <c r="U789" s="147"/>
      <c r="V789" s="147"/>
      <c r="W789" s="147"/>
      <c r="X789" s="147"/>
      <c r="Y789" s="147"/>
      <c r="Z789" s="147"/>
      <c r="AA789" s="147"/>
      <c r="AB789" s="147"/>
      <c r="AC789" s="147"/>
      <c r="AD789" s="147"/>
      <c r="AE789" s="147"/>
      <c r="AF789" s="147"/>
      <c r="AG789" s="147"/>
      <c r="AH789" s="147"/>
    </row>
    <row r="790" spans="1:34" ht="15.75" customHeight="1" x14ac:dyDescent="0.35">
      <c r="A790" s="147"/>
      <c r="B790" s="147"/>
      <c r="C790" s="147"/>
      <c r="D790" s="147"/>
      <c r="E790" s="147"/>
      <c r="F790" s="147"/>
      <c r="G790" s="147"/>
      <c r="H790" s="147"/>
      <c r="I790" s="147"/>
      <c r="J790" s="147"/>
      <c r="K790" s="147"/>
      <c r="L790" s="147"/>
      <c r="M790" s="147"/>
      <c r="N790" s="147"/>
      <c r="O790" s="147"/>
      <c r="P790" s="147"/>
      <c r="Q790" s="147"/>
      <c r="R790" s="147"/>
      <c r="S790" s="147"/>
      <c r="T790" s="147"/>
      <c r="U790" s="147"/>
      <c r="V790" s="147"/>
      <c r="W790" s="147"/>
      <c r="X790" s="147"/>
      <c r="Y790" s="147"/>
      <c r="Z790" s="147"/>
      <c r="AA790" s="147"/>
      <c r="AB790" s="147"/>
      <c r="AC790" s="147"/>
      <c r="AD790" s="147"/>
      <c r="AE790" s="147"/>
      <c r="AF790" s="147"/>
      <c r="AG790" s="147"/>
      <c r="AH790" s="147"/>
    </row>
    <row r="791" spans="1:34" ht="15.75" customHeight="1" x14ac:dyDescent="0.35">
      <c r="A791" s="147"/>
      <c r="B791" s="147"/>
      <c r="C791" s="147"/>
      <c r="D791" s="147"/>
      <c r="E791" s="147"/>
      <c r="F791" s="147"/>
      <c r="G791" s="147"/>
      <c r="H791" s="147"/>
      <c r="I791" s="147"/>
      <c r="J791" s="147"/>
      <c r="K791" s="147"/>
      <c r="L791" s="147"/>
      <c r="M791" s="147"/>
      <c r="N791" s="147"/>
      <c r="O791" s="147"/>
      <c r="P791" s="147"/>
      <c r="Q791" s="147"/>
      <c r="R791" s="147"/>
      <c r="S791" s="147"/>
      <c r="T791" s="147"/>
      <c r="U791" s="147"/>
      <c r="V791" s="147"/>
      <c r="W791" s="147"/>
      <c r="X791" s="147"/>
      <c r="Y791" s="147"/>
      <c r="Z791" s="147"/>
      <c r="AA791" s="147"/>
      <c r="AB791" s="147"/>
      <c r="AC791" s="147"/>
      <c r="AD791" s="147"/>
      <c r="AE791" s="147"/>
      <c r="AF791" s="147"/>
      <c r="AG791" s="147"/>
      <c r="AH791" s="147"/>
    </row>
    <row r="792" spans="1:34" ht="15.75" customHeight="1" x14ac:dyDescent="0.35">
      <c r="A792" s="147"/>
      <c r="B792" s="147"/>
      <c r="C792" s="147"/>
      <c r="D792" s="147"/>
      <c r="E792" s="147"/>
      <c r="F792" s="147"/>
      <c r="G792" s="147"/>
      <c r="H792" s="147"/>
      <c r="I792" s="147"/>
      <c r="J792" s="147"/>
      <c r="K792" s="147"/>
      <c r="L792" s="147"/>
      <c r="M792" s="147"/>
      <c r="N792" s="147"/>
      <c r="O792" s="147"/>
      <c r="P792" s="147"/>
      <c r="Q792" s="147"/>
      <c r="R792" s="147"/>
      <c r="S792" s="147"/>
      <c r="T792" s="147"/>
      <c r="U792" s="147"/>
      <c r="V792" s="147"/>
      <c r="W792" s="147"/>
      <c r="X792" s="147"/>
      <c r="Y792" s="147"/>
      <c r="Z792" s="147"/>
      <c r="AA792" s="147"/>
      <c r="AB792" s="147"/>
      <c r="AC792" s="147"/>
      <c r="AD792" s="147"/>
      <c r="AE792" s="147"/>
      <c r="AF792" s="147"/>
      <c r="AG792" s="147"/>
      <c r="AH792" s="147"/>
    </row>
    <row r="793" spans="1:34" ht="15.75" customHeight="1" x14ac:dyDescent="0.35">
      <c r="A793" s="147"/>
      <c r="B793" s="147"/>
      <c r="C793" s="147"/>
      <c r="D793" s="147"/>
      <c r="E793" s="147"/>
      <c r="F793" s="147"/>
      <c r="G793" s="147"/>
      <c r="H793" s="147"/>
      <c r="I793" s="147"/>
      <c r="J793" s="147"/>
      <c r="K793" s="147"/>
      <c r="L793" s="147"/>
      <c r="M793" s="147"/>
      <c r="N793" s="147"/>
      <c r="O793" s="147"/>
      <c r="P793" s="147"/>
      <c r="Q793" s="147"/>
      <c r="R793" s="147"/>
      <c r="S793" s="147"/>
      <c r="T793" s="147"/>
      <c r="U793" s="147"/>
      <c r="V793" s="147"/>
      <c r="W793" s="147"/>
      <c r="X793" s="147"/>
      <c r="Y793" s="147"/>
      <c r="Z793" s="147"/>
      <c r="AA793" s="147"/>
      <c r="AB793" s="147"/>
      <c r="AC793" s="147"/>
      <c r="AD793" s="147"/>
      <c r="AE793" s="147"/>
      <c r="AF793" s="147"/>
      <c r="AG793" s="147"/>
      <c r="AH793" s="147"/>
    </row>
    <row r="794" spans="1:34" ht="15.75" customHeight="1" x14ac:dyDescent="0.35">
      <c r="A794" s="147"/>
      <c r="B794" s="147"/>
      <c r="C794" s="147"/>
      <c r="D794" s="147"/>
      <c r="E794" s="147"/>
      <c r="F794" s="147"/>
      <c r="G794" s="147"/>
      <c r="H794" s="147"/>
      <c r="I794" s="147"/>
      <c r="J794" s="147"/>
      <c r="K794" s="147"/>
      <c r="L794" s="147"/>
      <c r="M794" s="147"/>
      <c r="N794" s="147"/>
      <c r="O794" s="147"/>
      <c r="P794" s="147"/>
      <c r="Q794" s="147"/>
      <c r="R794" s="147"/>
      <c r="S794" s="147"/>
      <c r="T794" s="147"/>
      <c r="U794" s="147"/>
      <c r="V794" s="147"/>
      <c r="W794" s="147"/>
      <c r="X794" s="147"/>
      <c r="Y794" s="147"/>
      <c r="Z794" s="147"/>
      <c r="AA794" s="147"/>
      <c r="AB794" s="147"/>
      <c r="AC794" s="147"/>
      <c r="AD794" s="147"/>
      <c r="AE794" s="147"/>
      <c r="AF794" s="147"/>
      <c r="AG794" s="147"/>
      <c r="AH794" s="147"/>
    </row>
    <row r="795" spans="1:34" ht="15.75" customHeight="1" x14ac:dyDescent="0.35">
      <c r="A795" s="147"/>
      <c r="B795" s="147"/>
      <c r="C795" s="147"/>
      <c r="D795" s="147"/>
      <c r="E795" s="147"/>
      <c r="F795" s="147"/>
      <c r="G795" s="147"/>
      <c r="H795" s="147"/>
      <c r="I795" s="147"/>
      <c r="J795" s="147"/>
      <c r="K795" s="147"/>
      <c r="L795" s="147"/>
      <c r="M795" s="147"/>
      <c r="N795" s="147"/>
      <c r="O795" s="147"/>
      <c r="P795" s="147"/>
      <c r="Q795" s="147"/>
      <c r="R795" s="147"/>
      <c r="S795" s="147"/>
      <c r="T795" s="147"/>
      <c r="U795" s="147"/>
      <c r="V795" s="147"/>
      <c r="W795" s="147"/>
      <c r="X795" s="147"/>
      <c r="Y795" s="147"/>
      <c r="Z795" s="147"/>
      <c r="AA795" s="147"/>
      <c r="AB795" s="147"/>
      <c r="AC795" s="147"/>
      <c r="AD795" s="147"/>
      <c r="AE795" s="147"/>
      <c r="AF795" s="147"/>
      <c r="AG795" s="147"/>
      <c r="AH795" s="147"/>
    </row>
    <row r="796" spans="1:34" ht="15.75" customHeight="1" x14ac:dyDescent="0.35">
      <c r="A796" s="147"/>
      <c r="B796" s="147"/>
      <c r="C796" s="147"/>
      <c r="D796" s="147"/>
      <c r="E796" s="147"/>
      <c r="F796" s="147"/>
      <c r="G796" s="147"/>
      <c r="H796" s="147"/>
      <c r="I796" s="147"/>
      <c r="J796" s="147"/>
      <c r="K796" s="147"/>
      <c r="L796" s="147"/>
      <c r="M796" s="147"/>
      <c r="N796" s="147"/>
      <c r="O796" s="147"/>
      <c r="P796" s="147"/>
      <c r="Q796" s="147"/>
      <c r="R796" s="147"/>
      <c r="S796" s="147"/>
      <c r="T796" s="147"/>
      <c r="U796" s="147"/>
      <c r="V796" s="147"/>
      <c r="W796" s="147"/>
      <c r="X796" s="147"/>
      <c r="Y796" s="147"/>
      <c r="Z796" s="147"/>
      <c r="AA796" s="147"/>
      <c r="AB796" s="147"/>
      <c r="AC796" s="147"/>
      <c r="AD796" s="147"/>
      <c r="AE796" s="147"/>
      <c r="AF796" s="147"/>
      <c r="AG796" s="147"/>
      <c r="AH796" s="147"/>
    </row>
    <row r="797" spans="1:34" ht="15.75" customHeight="1" x14ac:dyDescent="0.35">
      <c r="A797" s="147"/>
      <c r="B797" s="147"/>
      <c r="C797" s="147"/>
      <c r="D797" s="147"/>
      <c r="E797" s="147"/>
      <c r="F797" s="147"/>
      <c r="G797" s="147"/>
      <c r="H797" s="147"/>
      <c r="I797" s="147"/>
      <c r="J797" s="147"/>
      <c r="K797" s="147"/>
      <c r="L797" s="147"/>
      <c r="M797" s="147"/>
      <c r="N797" s="147"/>
      <c r="O797" s="147"/>
      <c r="P797" s="147"/>
      <c r="Q797" s="147"/>
      <c r="R797" s="147"/>
      <c r="S797" s="147"/>
      <c r="T797" s="147"/>
      <c r="U797" s="147"/>
      <c r="V797" s="147"/>
      <c r="W797" s="147"/>
      <c r="X797" s="147"/>
      <c r="Y797" s="147"/>
      <c r="Z797" s="147"/>
      <c r="AA797" s="147"/>
      <c r="AB797" s="147"/>
      <c r="AC797" s="147"/>
      <c r="AD797" s="147"/>
      <c r="AE797" s="147"/>
      <c r="AF797" s="147"/>
      <c r="AG797" s="147"/>
      <c r="AH797" s="147"/>
    </row>
    <row r="798" spans="1:34" ht="15.75" customHeight="1" x14ac:dyDescent="0.35">
      <c r="A798" s="147"/>
      <c r="B798" s="147"/>
      <c r="C798" s="147"/>
      <c r="D798" s="147"/>
      <c r="E798" s="147"/>
      <c r="F798" s="147"/>
      <c r="G798" s="147"/>
      <c r="H798" s="147"/>
      <c r="I798" s="147"/>
      <c r="J798" s="147"/>
      <c r="K798" s="147"/>
      <c r="L798" s="147"/>
      <c r="M798" s="147"/>
      <c r="N798" s="147"/>
      <c r="O798" s="147"/>
      <c r="P798" s="147"/>
      <c r="Q798" s="147"/>
      <c r="R798" s="147"/>
      <c r="S798" s="147"/>
      <c r="T798" s="147"/>
      <c r="U798" s="147"/>
      <c r="V798" s="147"/>
      <c r="W798" s="147"/>
      <c r="X798" s="147"/>
      <c r="Y798" s="147"/>
      <c r="Z798" s="147"/>
      <c r="AA798" s="147"/>
      <c r="AB798" s="147"/>
      <c r="AC798" s="147"/>
      <c r="AD798" s="147"/>
      <c r="AE798" s="147"/>
      <c r="AF798" s="147"/>
      <c r="AG798" s="147"/>
      <c r="AH798" s="147"/>
    </row>
    <row r="799" spans="1:34" ht="15.75" customHeight="1" x14ac:dyDescent="0.35">
      <c r="A799" s="147"/>
      <c r="B799" s="147"/>
      <c r="C799" s="147"/>
      <c r="D799" s="147"/>
      <c r="E799" s="147"/>
      <c r="F799" s="147"/>
      <c r="G799" s="147"/>
      <c r="H799" s="147"/>
      <c r="I799" s="147"/>
      <c r="J799" s="147"/>
      <c r="K799" s="147"/>
      <c r="L799" s="147"/>
      <c r="M799" s="147"/>
      <c r="N799" s="147"/>
      <c r="O799" s="147"/>
      <c r="P799" s="147"/>
      <c r="Q799" s="147"/>
      <c r="R799" s="147"/>
      <c r="S799" s="147"/>
      <c r="T799" s="147"/>
      <c r="U799" s="147"/>
      <c r="V799" s="147"/>
      <c r="W799" s="147"/>
      <c r="X799" s="147"/>
      <c r="Y799" s="147"/>
      <c r="Z799" s="147"/>
      <c r="AA799" s="147"/>
      <c r="AB799" s="147"/>
      <c r="AC799" s="147"/>
      <c r="AD799" s="147"/>
      <c r="AE799" s="147"/>
      <c r="AF799" s="147"/>
      <c r="AG799" s="147"/>
      <c r="AH799" s="147"/>
    </row>
    <row r="800" spans="1:34" ht="15.75" customHeight="1" x14ac:dyDescent="0.35">
      <c r="A800" s="147"/>
      <c r="B800" s="147"/>
      <c r="C800" s="147"/>
      <c r="D800" s="147"/>
      <c r="E800" s="147"/>
      <c r="F800" s="147"/>
      <c r="G800" s="147"/>
      <c r="H800" s="147"/>
      <c r="I800" s="147"/>
      <c r="J800" s="147"/>
      <c r="K800" s="147"/>
      <c r="L800" s="147"/>
      <c r="M800" s="147"/>
      <c r="N800" s="147"/>
      <c r="O800" s="147"/>
      <c r="P800" s="147"/>
      <c r="Q800" s="147"/>
      <c r="R800" s="147"/>
      <c r="S800" s="147"/>
      <c r="T800" s="147"/>
      <c r="U800" s="147"/>
      <c r="V800" s="147"/>
      <c r="W800" s="147"/>
      <c r="X800" s="147"/>
      <c r="Y800" s="147"/>
      <c r="Z800" s="147"/>
      <c r="AA800" s="147"/>
      <c r="AB800" s="147"/>
      <c r="AC800" s="147"/>
      <c r="AD800" s="147"/>
      <c r="AE800" s="147"/>
      <c r="AF800" s="147"/>
      <c r="AG800" s="147"/>
      <c r="AH800" s="147"/>
    </row>
    <row r="801" spans="1:34" ht="15.75" customHeight="1" x14ac:dyDescent="0.35">
      <c r="A801" s="147"/>
      <c r="B801" s="147"/>
      <c r="C801" s="147"/>
      <c r="D801" s="147"/>
      <c r="E801" s="147"/>
      <c r="F801" s="147"/>
      <c r="G801" s="147"/>
      <c r="H801" s="147"/>
      <c r="I801" s="147"/>
      <c r="J801" s="147"/>
      <c r="K801" s="147"/>
      <c r="L801" s="147"/>
      <c r="M801" s="147"/>
      <c r="N801" s="147"/>
      <c r="O801" s="147"/>
      <c r="P801" s="147"/>
      <c r="Q801" s="147"/>
      <c r="R801" s="147"/>
      <c r="S801" s="147"/>
      <c r="T801" s="147"/>
      <c r="U801" s="147"/>
      <c r="V801" s="147"/>
      <c r="W801" s="147"/>
      <c r="X801" s="147"/>
      <c r="Y801" s="147"/>
      <c r="Z801" s="147"/>
      <c r="AA801" s="147"/>
      <c r="AB801" s="147"/>
      <c r="AC801" s="147"/>
      <c r="AD801" s="147"/>
      <c r="AE801" s="147"/>
      <c r="AF801" s="147"/>
      <c r="AG801" s="147"/>
      <c r="AH801" s="147"/>
    </row>
    <row r="802" spans="1:34" ht="15.75" customHeight="1" x14ac:dyDescent="0.35">
      <c r="A802" s="147"/>
      <c r="B802" s="147"/>
      <c r="C802" s="147"/>
      <c r="D802" s="147"/>
      <c r="E802" s="147"/>
      <c r="F802" s="147"/>
      <c r="G802" s="147"/>
      <c r="H802" s="147"/>
      <c r="I802" s="147"/>
      <c r="J802" s="147"/>
      <c r="K802" s="147"/>
      <c r="L802" s="147"/>
      <c r="M802" s="147"/>
      <c r="N802" s="147"/>
      <c r="O802" s="147"/>
      <c r="P802" s="147"/>
      <c r="Q802" s="147"/>
      <c r="R802" s="147"/>
      <c r="S802" s="147"/>
      <c r="T802" s="147"/>
      <c r="U802" s="147"/>
      <c r="V802" s="147"/>
      <c r="W802" s="147"/>
      <c r="X802" s="147"/>
      <c r="Y802" s="147"/>
      <c r="Z802" s="147"/>
      <c r="AA802" s="147"/>
      <c r="AB802" s="147"/>
      <c r="AC802" s="147"/>
      <c r="AD802" s="147"/>
      <c r="AE802" s="147"/>
      <c r="AF802" s="147"/>
      <c r="AG802" s="147"/>
      <c r="AH802" s="147"/>
    </row>
    <row r="803" spans="1:34" ht="15.75" customHeight="1" x14ac:dyDescent="0.35">
      <c r="A803" s="147"/>
      <c r="B803" s="147"/>
      <c r="C803" s="147"/>
      <c r="D803" s="147"/>
      <c r="E803" s="147"/>
      <c r="F803" s="147"/>
      <c r="G803" s="147"/>
      <c r="H803" s="147"/>
      <c r="I803" s="147"/>
      <c r="J803" s="147"/>
      <c r="K803" s="147"/>
      <c r="L803" s="147"/>
      <c r="M803" s="147"/>
      <c r="N803" s="147"/>
      <c r="O803" s="147"/>
      <c r="P803" s="147"/>
      <c r="Q803" s="147"/>
      <c r="R803" s="147"/>
      <c r="S803" s="147"/>
      <c r="T803" s="147"/>
      <c r="U803" s="147"/>
      <c r="V803" s="147"/>
      <c r="W803" s="147"/>
      <c r="X803" s="147"/>
      <c r="Y803" s="147"/>
      <c r="Z803" s="147"/>
      <c r="AA803" s="147"/>
      <c r="AB803" s="147"/>
      <c r="AC803" s="147"/>
      <c r="AD803" s="147"/>
      <c r="AE803" s="147"/>
      <c r="AF803" s="147"/>
      <c r="AG803" s="147"/>
      <c r="AH803" s="147"/>
    </row>
    <row r="804" spans="1:34" ht="15.75" customHeight="1" x14ac:dyDescent="0.35">
      <c r="A804" s="147"/>
      <c r="B804" s="147"/>
      <c r="C804" s="147"/>
      <c r="D804" s="147"/>
      <c r="E804" s="147"/>
      <c r="F804" s="147"/>
      <c r="G804" s="147"/>
      <c r="H804" s="147"/>
      <c r="I804" s="147"/>
      <c r="J804" s="147"/>
      <c r="K804" s="147"/>
      <c r="L804" s="147"/>
      <c r="M804" s="147"/>
      <c r="N804" s="147"/>
      <c r="O804" s="147"/>
      <c r="P804" s="147"/>
      <c r="Q804" s="147"/>
      <c r="R804" s="147"/>
      <c r="S804" s="147"/>
      <c r="T804" s="147"/>
      <c r="U804" s="147"/>
      <c r="V804" s="147"/>
      <c r="W804" s="147"/>
      <c r="X804" s="147"/>
      <c r="Y804" s="147"/>
      <c r="Z804" s="147"/>
      <c r="AA804" s="147"/>
      <c r="AB804" s="147"/>
      <c r="AC804" s="147"/>
      <c r="AD804" s="147"/>
      <c r="AE804" s="147"/>
      <c r="AF804" s="147"/>
      <c r="AG804" s="147"/>
      <c r="AH804" s="147"/>
    </row>
    <row r="805" spans="1:34" ht="15.75" customHeight="1" x14ac:dyDescent="0.35">
      <c r="A805" s="147"/>
      <c r="B805" s="147"/>
      <c r="C805" s="147"/>
      <c r="D805" s="147"/>
      <c r="E805" s="147"/>
      <c r="F805" s="147"/>
      <c r="G805" s="147"/>
      <c r="H805" s="147"/>
      <c r="I805" s="147"/>
      <c r="J805" s="147"/>
      <c r="K805" s="147"/>
      <c r="L805" s="147"/>
      <c r="M805" s="147"/>
      <c r="N805" s="147"/>
      <c r="O805" s="147"/>
      <c r="P805" s="147"/>
      <c r="Q805" s="147"/>
      <c r="R805" s="147"/>
      <c r="S805" s="147"/>
      <c r="T805" s="147"/>
      <c r="U805" s="147"/>
      <c r="V805" s="147"/>
      <c r="W805" s="147"/>
      <c r="X805" s="147"/>
      <c r="Y805" s="147"/>
      <c r="Z805" s="147"/>
      <c r="AA805" s="147"/>
      <c r="AB805" s="147"/>
      <c r="AC805" s="147"/>
      <c r="AD805" s="147"/>
      <c r="AE805" s="147"/>
      <c r="AF805" s="147"/>
      <c r="AG805" s="147"/>
      <c r="AH805" s="147"/>
    </row>
    <row r="806" spans="1:34" ht="15.75" customHeight="1" x14ac:dyDescent="0.35">
      <c r="A806" s="147"/>
      <c r="B806" s="147"/>
      <c r="C806" s="147"/>
      <c r="D806" s="147"/>
      <c r="E806" s="147"/>
      <c r="F806" s="147"/>
      <c r="G806" s="147"/>
      <c r="H806" s="147"/>
      <c r="I806" s="147"/>
      <c r="J806" s="147"/>
      <c r="K806" s="147"/>
      <c r="L806" s="147"/>
      <c r="M806" s="147"/>
      <c r="N806" s="147"/>
      <c r="O806" s="147"/>
      <c r="P806" s="147"/>
      <c r="Q806" s="147"/>
      <c r="R806" s="147"/>
      <c r="S806" s="147"/>
      <c r="T806" s="147"/>
      <c r="U806" s="147"/>
      <c r="V806" s="147"/>
      <c r="W806" s="147"/>
      <c r="X806" s="147"/>
      <c r="Y806" s="147"/>
      <c r="Z806" s="147"/>
      <c r="AA806" s="147"/>
      <c r="AB806" s="147"/>
      <c r="AC806" s="147"/>
      <c r="AD806" s="147"/>
      <c r="AE806" s="147"/>
      <c r="AF806" s="147"/>
      <c r="AG806" s="147"/>
      <c r="AH806" s="147"/>
    </row>
    <row r="807" spans="1:34" ht="15.75" customHeight="1" x14ac:dyDescent="0.35">
      <c r="A807" s="147"/>
      <c r="B807" s="147"/>
      <c r="C807" s="147"/>
      <c r="D807" s="147"/>
      <c r="E807" s="147"/>
      <c r="F807" s="147"/>
      <c r="G807" s="147"/>
      <c r="H807" s="147"/>
      <c r="I807" s="147"/>
      <c r="J807" s="147"/>
      <c r="K807" s="147"/>
      <c r="L807" s="147"/>
      <c r="M807" s="147"/>
      <c r="N807" s="147"/>
      <c r="O807" s="147"/>
      <c r="P807" s="147"/>
      <c r="Q807" s="147"/>
      <c r="R807" s="147"/>
      <c r="S807" s="147"/>
      <c r="T807" s="147"/>
      <c r="U807" s="147"/>
      <c r="V807" s="147"/>
      <c r="W807" s="147"/>
      <c r="X807" s="147"/>
      <c r="Y807" s="147"/>
      <c r="Z807" s="147"/>
      <c r="AA807" s="147"/>
      <c r="AB807" s="147"/>
      <c r="AC807" s="147"/>
      <c r="AD807" s="147"/>
      <c r="AE807" s="147"/>
      <c r="AF807" s="147"/>
      <c r="AG807" s="147"/>
      <c r="AH807" s="147"/>
    </row>
    <row r="808" spans="1:34" ht="15.75" customHeight="1" x14ac:dyDescent="0.35">
      <c r="A808" s="147"/>
      <c r="B808" s="147"/>
      <c r="C808" s="147"/>
      <c r="D808" s="147"/>
      <c r="E808" s="147"/>
      <c r="F808" s="147"/>
      <c r="G808" s="147"/>
      <c r="H808" s="147"/>
      <c r="I808" s="147"/>
      <c r="J808" s="147"/>
      <c r="K808" s="147"/>
      <c r="L808" s="147"/>
      <c r="M808" s="147"/>
      <c r="N808" s="147"/>
      <c r="O808" s="147"/>
      <c r="P808" s="147"/>
      <c r="Q808" s="147"/>
      <c r="R808" s="147"/>
      <c r="S808" s="147"/>
      <c r="T808" s="147"/>
      <c r="U808" s="147"/>
      <c r="V808" s="147"/>
      <c r="W808" s="147"/>
      <c r="X808" s="147"/>
      <c r="Y808" s="147"/>
      <c r="Z808" s="147"/>
      <c r="AA808" s="147"/>
      <c r="AB808" s="147"/>
      <c r="AC808" s="147"/>
      <c r="AD808" s="147"/>
      <c r="AE808" s="147"/>
      <c r="AF808" s="147"/>
      <c r="AG808" s="147"/>
      <c r="AH808" s="147"/>
    </row>
    <row r="809" spans="1:34" ht="15.75" customHeight="1" x14ac:dyDescent="0.35">
      <c r="A809" s="147"/>
      <c r="B809" s="147"/>
      <c r="C809" s="147"/>
      <c r="D809" s="147"/>
      <c r="E809" s="147"/>
      <c r="F809" s="147"/>
      <c r="G809" s="147"/>
      <c r="H809" s="147"/>
      <c r="I809" s="147"/>
      <c r="J809" s="147"/>
      <c r="K809" s="147"/>
      <c r="L809" s="147"/>
      <c r="M809" s="147"/>
      <c r="N809" s="147"/>
      <c r="O809" s="147"/>
      <c r="P809" s="147"/>
      <c r="Q809" s="147"/>
      <c r="R809" s="147"/>
      <c r="S809" s="147"/>
      <c r="T809" s="147"/>
      <c r="U809" s="147"/>
      <c r="V809" s="147"/>
      <c r="W809" s="147"/>
      <c r="X809" s="147"/>
      <c r="Y809" s="147"/>
      <c r="Z809" s="147"/>
      <c r="AA809" s="147"/>
      <c r="AB809" s="147"/>
      <c r="AC809" s="147"/>
      <c r="AD809" s="147"/>
      <c r="AE809" s="147"/>
      <c r="AF809" s="147"/>
      <c r="AG809" s="147"/>
      <c r="AH809" s="147"/>
    </row>
    <row r="810" spans="1:34" ht="15.75" customHeight="1" x14ac:dyDescent="0.35">
      <c r="A810" s="147"/>
      <c r="B810" s="147"/>
      <c r="C810" s="147"/>
      <c r="D810" s="147"/>
      <c r="E810" s="147"/>
      <c r="F810" s="147"/>
      <c r="G810" s="147"/>
      <c r="H810" s="147"/>
      <c r="I810" s="147"/>
      <c r="J810" s="147"/>
      <c r="K810" s="147"/>
      <c r="L810" s="147"/>
      <c r="M810" s="147"/>
      <c r="N810" s="147"/>
      <c r="O810" s="147"/>
      <c r="P810" s="147"/>
      <c r="Q810" s="147"/>
      <c r="R810" s="147"/>
      <c r="S810" s="147"/>
      <c r="T810" s="147"/>
      <c r="U810" s="147"/>
      <c r="V810" s="147"/>
      <c r="W810" s="147"/>
      <c r="X810" s="147"/>
      <c r="Y810" s="147"/>
      <c r="Z810" s="147"/>
      <c r="AA810" s="147"/>
      <c r="AB810" s="147"/>
      <c r="AC810" s="147"/>
      <c r="AD810" s="147"/>
      <c r="AE810" s="147"/>
      <c r="AF810" s="147"/>
      <c r="AG810" s="147"/>
      <c r="AH810" s="147"/>
    </row>
    <row r="811" spans="1:34" ht="15.75" customHeight="1" x14ac:dyDescent="0.35">
      <c r="A811" s="147"/>
      <c r="B811" s="147"/>
      <c r="C811" s="147"/>
      <c r="D811" s="147"/>
      <c r="E811" s="147"/>
      <c r="F811" s="147"/>
      <c r="G811" s="147"/>
      <c r="H811" s="147"/>
      <c r="I811" s="147"/>
      <c r="J811" s="147"/>
      <c r="K811" s="147"/>
      <c r="L811" s="147"/>
      <c r="M811" s="147"/>
      <c r="N811" s="147"/>
      <c r="O811" s="147"/>
      <c r="P811" s="147"/>
      <c r="Q811" s="147"/>
      <c r="R811" s="147"/>
      <c r="S811" s="147"/>
      <c r="T811" s="147"/>
      <c r="U811" s="147"/>
      <c r="V811" s="147"/>
      <c r="W811" s="147"/>
      <c r="X811" s="147"/>
      <c r="Y811" s="147"/>
      <c r="Z811" s="147"/>
      <c r="AA811" s="147"/>
      <c r="AB811" s="147"/>
      <c r="AC811" s="147"/>
      <c r="AD811" s="147"/>
      <c r="AE811" s="147"/>
      <c r="AF811" s="147"/>
      <c r="AG811" s="147"/>
      <c r="AH811" s="147"/>
    </row>
    <row r="812" spans="1:34" ht="15.75" customHeight="1" x14ac:dyDescent="0.35">
      <c r="A812" s="147"/>
      <c r="B812" s="147"/>
      <c r="C812" s="147"/>
      <c r="D812" s="147"/>
      <c r="E812" s="147"/>
      <c r="F812" s="147"/>
      <c r="G812" s="147"/>
      <c r="H812" s="147"/>
      <c r="I812" s="147"/>
      <c r="J812" s="147"/>
      <c r="K812" s="147"/>
      <c r="L812" s="147"/>
      <c r="M812" s="147"/>
      <c r="N812" s="147"/>
      <c r="O812" s="147"/>
      <c r="P812" s="147"/>
      <c r="Q812" s="147"/>
      <c r="R812" s="147"/>
      <c r="S812" s="147"/>
      <c r="T812" s="147"/>
      <c r="U812" s="147"/>
      <c r="V812" s="147"/>
      <c r="W812" s="147"/>
      <c r="X812" s="147"/>
      <c r="Y812" s="147"/>
      <c r="Z812" s="147"/>
      <c r="AA812" s="147"/>
      <c r="AB812" s="147"/>
      <c r="AC812" s="147"/>
      <c r="AD812" s="147"/>
      <c r="AE812" s="147"/>
      <c r="AF812" s="147"/>
      <c r="AG812" s="147"/>
      <c r="AH812" s="147"/>
    </row>
    <row r="813" spans="1:34" ht="15.75" customHeight="1" x14ac:dyDescent="0.35">
      <c r="A813" s="147"/>
      <c r="B813" s="147"/>
      <c r="C813" s="147"/>
      <c r="D813" s="147"/>
      <c r="E813" s="147"/>
      <c r="F813" s="147"/>
      <c r="G813" s="147"/>
      <c r="H813" s="147"/>
      <c r="I813" s="147"/>
      <c r="J813" s="147"/>
      <c r="K813" s="147"/>
      <c r="L813" s="147"/>
      <c r="M813" s="147"/>
      <c r="N813" s="147"/>
      <c r="O813" s="147"/>
      <c r="P813" s="147"/>
      <c r="Q813" s="147"/>
      <c r="R813" s="147"/>
      <c r="S813" s="147"/>
      <c r="T813" s="147"/>
      <c r="U813" s="147"/>
      <c r="V813" s="147"/>
      <c r="W813" s="147"/>
      <c r="X813" s="147"/>
      <c r="Y813" s="147"/>
      <c r="Z813" s="147"/>
      <c r="AA813" s="147"/>
      <c r="AB813" s="147"/>
      <c r="AC813" s="147"/>
      <c r="AD813" s="147"/>
      <c r="AE813" s="147"/>
      <c r="AF813" s="147"/>
      <c r="AG813" s="147"/>
      <c r="AH813" s="147"/>
    </row>
    <row r="814" spans="1:34" ht="15.75" customHeight="1" x14ac:dyDescent="0.35">
      <c r="A814" s="147"/>
      <c r="B814" s="147"/>
      <c r="C814" s="147"/>
      <c r="D814" s="147"/>
      <c r="E814" s="147"/>
      <c r="F814" s="147"/>
      <c r="G814" s="147"/>
      <c r="H814" s="147"/>
      <c r="I814" s="147"/>
      <c r="J814" s="147"/>
      <c r="K814" s="147"/>
      <c r="L814" s="147"/>
      <c r="M814" s="147"/>
      <c r="N814" s="147"/>
      <c r="O814" s="147"/>
      <c r="P814" s="147"/>
      <c r="Q814" s="147"/>
      <c r="R814" s="147"/>
      <c r="S814" s="147"/>
      <c r="T814" s="147"/>
      <c r="U814" s="147"/>
      <c r="V814" s="147"/>
      <c r="W814" s="147"/>
      <c r="X814" s="147"/>
      <c r="Y814" s="147"/>
      <c r="Z814" s="147"/>
      <c r="AA814" s="147"/>
      <c r="AB814" s="147"/>
      <c r="AC814" s="147"/>
      <c r="AD814" s="147"/>
      <c r="AE814" s="147"/>
      <c r="AF814" s="147"/>
      <c r="AG814" s="147"/>
      <c r="AH814" s="147"/>
    </row>
    <row r="815" spans="1:34" ht="15.75" customHeight="1" x14ac:dyDescent="0.35">
      <c r="A815" s="147"/>
      <c r="B815" s="147"/>
      <c r="C815" s="147"/>
      <c r="D815" s="147"/>
      <c r="E815" s="147"/>
      <c r="F815" s="147"/>
      <c r="G815" s="147"/>
      <c r="H815" s="147"/>
      <c r="I815" s="147"/>
      <c r="J815" s="147"/>
      <c r="K815" s="147"/>
      <c r="L815" s="147"/>
      <c r="M815" s="147"/>
      <c r="N815" s="147"/>
      <c r="O815" s="147"/>
      <c r="P815" s="147"/>
      <c r="Q815" s="147"/>
      <c r="R815" s="147"/>
      <c r="S815" s="147"/>
      <c r="T815" s="147"/>
      <c r="U815" s="147"/>
      <c r="V815" s="147"/>
      <c r="W815" s="147"/>
      <c r="X815" s="147"/>
      <c r="Y815" s="147"/>
      <c r="Z815" s="147"/>
      <c r="AA815" s="147"/>
      <c r="AB815" s="147"/>
      <c r="AC815" s="147"/>
      <c r="AD815" s="147"/>
      <c r="AE815" s="147"/>
      <c r="AF815" s="147"/>
      <c r="AG815" s="147"/>
      <c r="AH815" s="147"/>
    </row>
    <row r="816" spans="1:34" ht="15.75" customHeight="1" x14ac:dyDescent="0.35">
      <c r="A816" s="147"/>
      <c r="B816" s="147"/>
      <c r="C816" s="147"/>
      <c r="D816" s="147"/>
      <c r="E816" s="147"/>
      <c r="F816" s="147"/>
      <c r="G816" s="147"/>
      <c r="H816" s="147"/>
      <c r="I816" s="147"/>
      <c r="J816" s="147"/>
      <c r="K816" s="147"/>
      <c r="L816" s="147"/>
      <c r="M816" s="147"/>
      <c r="N816" s="147"/>
      <c r="O816" s="147"/>
      <c r="P816" s="147"/>
      <c r="Q816" s="147"/>
      <c r="R816" s="147"/>
      <c r="S816" s="147"/>
      <c r="T816" s="147"/>
      <c r="U816" s="147"/>
      <c r="V816" s="147"/>
      <c r="W816" s="147"/>
      <c r="X816" s="147"/>
      <c r="Y816" s="147"/>
      <c r="Z816" s="147"/>
      <c r="AA816" s="147"/>
      <c r="AB816" s="147"/>
      <c r="AC816" s="147"/>
      <c r="AD816" s="147"/>
      <c r="AE816" s="147"/>
      <c r="AF816" s="147"/>
      <c r="AG816" s="147"/>
      <c r="AH816" s="147"/>
    </row>
    <row r="817" spans="1:34" ht="15.75" customHeight="1" x14ac:dyDescent="0.35">
      <c r="A817" s="147"/>
      <c r="B817" s="147"/>
      <c r="C817" s="147"/>
      <c r="D817" s="147"/>
      <c r="E817" s="147"/>
      <c r="F817" s="147"/>
      <c r="G817" s="147"/>
      <c r="H817" s="147"/>
      <c r="I817" s="147"/>
      <c r="J817" s="147"/>
      <c r="K817" s="147"/>
      <c r="L817" s="147"/>
      <c r="M817" s="147"/>
      <c r="N817" s="147"/>
      <c r="O817" s="147"/>
      <c r="P817" s="147"/>
      <c r="Q817" s="147"/>
      <c r="R817" s="147"/>
      <c r="S817" s="147"/>
      <c r="T817" s="147"/>
      <c r="U817" s="147"/>
      <c r="V817" s="147"/>
      <c r="W817" s="147"/>
      <c r="X817" s="147"/>
      <c r="Y817" s="147"/>
      <c r="Z817" s="147"/>
      <c r="AA817" s="147"/>
      <c r="AB817" s="147"/>
      <c r="AC817" s="147"/>
      <c r="AD817" s="147"/>
      <c r="AE817" s="147"/>
      <c r="AF817" s="147"/>
      <c r="AG817" s="147"/>
      <c r="AH817" s="147"/>
    </row>
    <row r="818" spans="1:34" ht="15.75" customHeight="1" x14ac:dyDescent="0.35">
      <c r="A818" s="147"/>
      <c r="B818" s="147"/>
      <c r="C818" s="147"/>
      <c r="D818" s="147"/>
      <c r="E818" s="147"/>
      <c r="F818" s="147"/>
      <c r="G818" s="147"/>
      <c r="H818" s="147"/>
      <c r="I818" s="147"/>
      <c r="J818" s="147"/>
      <c r="K818" s="147"/>
      <c r="L818" s="147"/>
      <c r="M818" s="147"/>
      <c r="N818" s="147"/>
      <c r="O818" s="147"/>
      <c r="P818" s="147"/>
      <c r="Q818" s="147"/>
      <c r="R818" s="147"/>
      <c r="S818" s="147"/>
      <c r="T818" s="147"/>
      <c r="U818" s="147"/>
      <c r="V818" s="147"/>
      <c r="W818" s="147"/>
      <c r="X818" s="147"/>
      <c r="Y818" s="147"/>
      <c r="Z818" s="147"/>
      <c r="AA818" s="147"/>
      <c r="AB818" s="147"/>
      <c r="AC818" s="147"/>
      <c r="AD818" s="147"/>
      <c r="AE818" s="147"/>
      <c r="AF818" s="147"/>
      <c r="AG818" s="147"/>
      <c r="AH818" s="147"/>
    </row>
    <row r="819" spans="1:34" ht="15.75" customHeight="1" x14ac:dyDescent="0.35">
      <c r="A819" s="147"/>
      <c r="B819" s="147"/>
      <c r="C819" s="147"/>
      <c r="D819" s="147"/>
      <c r="E819" s="147"/>
      <c r="F819" s="147"/>
      <c r="G819" s="147"/>
      <c r="H819" s="147"/>
      <c r="I819" s="147"/>
      <c r="J819" s="147"/>
      <c r="K819" s="147"/>
      <c r="L819" s="147"/>
      <c r="M819" s="147"/>
      <c r="N819" s="147"/>
      <c r="O819" s="147"/>
      <c r="P819" s="147"/>
      <c r="Q819" s="147"/>
      <c r="R819" s="147"/>
      <c r="S819" s="147"/>
      <c r="T819" s="147"/>
      <c r="U819" s="147"/>
      <c r="V819" s="147"/>
      <c r="W819" s="147"/>
      <c r="X819" s="147"/>
      <c r="Y819" s="147"/>
      <c r="Z819" s="147"/>
      <c r="AA819" s="147"/>
      <c r="AB819" s="147"/>
      <c r="AC819" s="147"/>
      <c r="AD819" s="147"/>
      <c r="AE819" s="147"/>
      <c r="AF819" s="147"/>
      <c r="AG819" s="147"/>
      <c r="AH819" s="147"/>
    </row>
    <row r="820" spans="1:34" ht="15.75" customHeight="1" x14ac:dyDescent="0.35">
      <c r="A820" s="147"/>
      <c r="B820" s="147"/>
      <c r="C820" s="147"/>
      <c r="D820" s="147"/>
      <c r="E820" s="147"/>
      <c r="F820" s="147"/>
      <c r="G820" s="147"/>
      <c r="H820" s="147"/>
      <c r="I820" s="147"/>
      <c r="J820" s="147"/>
      <c r="K820" s="147"/>
      <c r="L820" s="147"/>
      <c r="M820" s="147"/>
      <c r="N820" s="147"/>
      <c r="O820" s="147"/>
      <c r="P820" s="147"/>
      <c r="Q820" s="147"/>
      <c r="R820" s="147"/>
      <c r="S820" s="147"/>
      <c r="T820" s="147"/>
      <c r="U820" s="147"/>
      <c r="V820" s="147"/>
      <c r="W820" s="147"/>
      <c r="X820" s="147"/>
      <c r="Y820" s="147"/>
      <c r="Z820" s="147"/>
      <c r="AA820" s="147"/>
      <c r="AB820" s="147"/>
      <c r="AC820" s="147"/>
      <c r="AD820" s="147"/>
      <c r="AE820" s="147"/>
      <c r="AF820" s="147"/>
      <c r="AG820" s="147"/>
      <c r="AH820" s="147"/>
    </row>
    <row r="821" spans="1:34" ht="15.75" customHeight="1" x14ac:dyDescent="0.35">
      <c r="A821" s="147"/>
      <c r="B821" s="147"/>
      <c r="C821" s="147"/>
      <c r="D821" s="147"/>
      <c r="E821" s="147"/>
      <c r="F821" s="147"/>
      <c r="G821" s="147"/>
      <c r="H821" s="147"/>
      <c r="I821" s="147"/>
      <c r="J821" s="147"/>
      <c r="K821" s="147"/>
      <c r="L821" s="147"/>
      <c r="M821" s="147"/>
      <c r="N821" s="147"/>
      <c r="O821" s="147"/>
      <c r="P821" s="147"/>
      <c r="Q821" s="147"/>
      <c r="R821" s="147"/>
      <c r="S821" s="147"/>
      <c r="T821" s="147"/>
      <c r="U821" s="147"/>
      <c r="V821" s="147"/>
      <c r="W821" s="147"/>
      <c r="X821" s="147"/>
      <c r="Y821" s="147"/>
      <c r="Z821" s="147"/>
      <c r="AA821" s="147"/>
      <c r="AB821" s="147"/>
      <c r="AC821" s="147"/>
      <c r="AD821" s="147"/>
      <c r="AE821" s="147"/>
      <c r="AF821" s="147"/>
      <c r="AG821" s="147"/>
      <c r="AH821" s="147"/>
    </row>
    <row r="822" spans="1:34" ht="15.75" customHeight="1" x14ac:dyDescent="0.35">
      <c r="A822" s="147"/>
      <c r="B822" s="147"/>
      <c r="C822" s="147"/>
      <c r="D822" s="147"/>
      <c r="E822" s="147"/>
      <c r="F822" s="147"/>
      <c r="G822" s="147"/>
      <c r="H822" s="147"/>
      <c r="I822" s="147"/>
      <c r="J822" s="147"/>
      <c r="K822" s="147"/>
      <c r="L822" s="147"/>
      <c r="M822" s="147"/>
      <c r="N822" s="147"/>
      <c r="O822" s="147"/>
      <c r="P822" s="147"/>
      <c r="Q822" s="147"/>
      <c r="R822" s="147"/>
      <c r="S822" s="147"/>
      <c r="T822" s="147"/>
      <c r="U822" s="147"/>
      <c r="V822" s="147"/>
      <c r="W822" s="147"/>
      <c r="X822" s="147"/>
      <c r="Y822" s="147"/>
      <c r="Z822" s="147"/>
      <c r="AA822" s="147"/>
      <c r="AB822" s="147"/>
      <c r="AC822" s="147"/>
      <c r="AD822" s="147"/>
      <c r="AE822" s="147"/>
      <c r="AF822" s="147"/>
      <c r="AG822" s="147"/>
      <c r="AH822" s="147"/>
    </row>
    <row r="823" spans="1:34" ht="15.75" customHeight="1" x14ac:dyDescent="0.35">
      <c r="A823" s="147"/>
      <c r="B823" s="147"/>
      <c r="C823" s="147"/>
      <c r="D823" s="147"/>
      <c r="E823" s="147"/>
      <c r="F823" s="147"/>
      <c r="G823" s="147"/>
      <c r="H823" s="147"/>
      <c r="I823" s="147"/>
      <c r="J823" s="147"/>
      <c r="K823" s="147"/>
      <c r="L823" s="147"/>
      <c r="M823" s="147"/>
      <c r="N823" s="147"/>
      <c r="O823" s="147"/>
      <c r="P823" s="147"/>
      <c r="Q823" s="147"/>
      <c r="R823" s="147"/>
      <c r="S823" s="147"/>
      <c r="T823" s="147"/>
      <c r="U823" s="147"/>
      <c r="V823" s="147"/>
      <c r="W823" s="147"/>
      <c r="X823" s="147"/>
      <c r="Y823" s="147"/>
      <c r="Z823" s="147"/>
      <c r="AA823" s="147"/>
      <c r="AB823" s="147"/>
      <c r="AC823" s="147"/>
      <c r="AD823" s="147"/>
      <c r="AE823" s="147"/>
      <c r="AF823" s="147"/>
      <c r="AG823" s="147"/>
      <c r="AH823" s="147"/>
    </row>
    <row r="824" spans="1:34" ht="15.75" customHeight="1" x14ac:dyDescent="0.35">
      <c r="A824" s="147"/>
      <c r="B824" s="147"/>
      <c r="C824" s="147"/>
      <c r="D824" s="147"/>
      <c r="E824" s="147"/>
      <c r="F824" s="147"/>
      <c r="G824" s="147"/>
      <c r="H824" s="147"/>
      <c r="I824" s="147"/>
      <c r="J824" s="147"/>
      <c r="K824" s="147"/>
      <c r="L824" s="147"/>
      <c r="M824" s="147"/>
      <c r="N824" s="147"/>
      <c r="O824" s="147"/>
      <c r="P824" s="147"/>
      <c r="Q824" s="147"/>
      <c r="R824" s="147"/>
      <c r="S824" s="147"/>
      <c r="T824" s="147"/>
      <c r="U824" s="147"/>
      <c r="V824" s="147"/>
      <c r="W824" s="147"/>
      <c r="X824" s="147"/>
      <c r="Y824" s="147"/>
      <c r="Z824" s="147"/>
      <c r="AA824" s="147"/>
      <c r="AB824" s="147"/>
      <c r="AC824" s="147"/>
      <c r="AD824" s="147"/>
      <c r="AE824" s="147"/>
      <c r="AF824" s="147"/>
      <c r="AG824" s="147"/>
      <c r="AH824" s="147"/>
    </row>
    <row r="825" spans="1:34" ht="15.75" customHeight="1" x14ac:dyDescent="0.35">
      <c r="A825" s="147"/>
      <c r="B825" s="147"/>
      <c r="C825" s="147"/>
      <c r="D825" s="147"/>
      <c r="E825" s="147"/>
      <c r="F825" s="147"/>
      <c r="G825" s="147"/>
      <c r="H825" s="147"/>
      <c r="I825" s="147"/>
      <c r="J825" s="147"/>
      <c r="K825" s="147"/>
      <c r="L825" s="147"/>
      <c r="M825" s="147"/>
      <c r="N825" s="147"/>
      <c r="O825" s="147"/>
      <c r="P825" s="147"/>
      <c r="Q825" s="147"/>
      <c r="R825" s="147"/>
      <c r="S825" s="147"/>
      <c r="T825" s="147"/>
      <c r="U825" s="147"/>
      <c r="V825" s="147"/>
      <c r="W825" s="147"/>
      <c r="X825" s="147"/>
      <c r="Y825" s="147"/>
      <c r="Z825" s="147"/>
      <c r="AA825" s="147"/>
      <c r="AB825" s="147"/>
      <c r="AC825" s="147"/>
      <c r="AD825" s="147"/>
      <c r="AE825" s="147"/>
      <c r="AF825" s="147"/>
      <c r="AG825" s="147"/>
      <c r="AH825" s="147"/>
    </row>
    <row r="826" spans="1:34" ht="15.75" customHeight="1" x14ac:dyDescent="0.35">
      <c r="A826" s="147"/>
      <c r="B826" s="147"/>
      <c r="C826" s="147"/>
      <c r="D826" s="147"/>
      <c r="E826" s="147"/>
      <c r="F826" s="147"/>
      <c r="G826" s="147"/>
      <c r="H826" s="147"/>
      <c r="I826" s="147"/>
      <c r="J826" s="147"/>
      <c r="K826" s="147"/>
      <c r="L826" s="147"/>
      <c r="M826" s="147"/>
      <c r="N826" s="147"/>
      <c r="O826" s="147"/>
      <c r="P826" s="147"/>
      <c r="Q826" s="147"/>
      <c r="R826" s="147"/>
      <c r="S826" s="147"/>
      <c r="T826" s="147"/>
      <c r="U826" s="147"/>
      <c r="V826" s="147"/>
      <c r="W826" s="147"/>
      <c r="X826" s="147"/>
      <c r="Y826" s="147"/>
      <c r="Z826" s="147"/>
      <c r="AA826" s="147"/>
      <c r="AB826" s="147"/>
      <c r="AC826" s="147"/>
      <c r="AD826" s="147"/>
      <c r="AE826" s="147"/>
      <c r="AF826" s="147"/>
      <c r="AG826" s="147"/>
      <c r="AH826" s="147"/>
    </row>
    <row r="827" spans="1:34" ht="15.75" customHeight="1" x14ac:dyDescent="0.35">
      <c r="A827" s="147"/>
      <c r="B827" s="147"/>
      <c r="C827" s="147"/>
      <c r="D827" s="147"/>
      <c r="E827" s="147"/>
      <c r="F827" s="147"/>
      <c r="G827" s="147"/>
      <c r="H827" s="147"/>
      <c r="I827" s="147"/>
      <c r="J827" s="147"/>
      <c r="K827" s="147"/>
      <c r="L827" s="147"/>
      <c r="M827" s="147"/>
      <c r="N827" s="147"/>
      <c r="O827" s="147"/>
      <c r="P827" s="147"/>
      <c r="Q827" s="147"/>
      <c r="R827" s="147"/>
      <c r="S827" s="147"/>
      <c r="T827" s="147"/>
      <c r="U827" s="147"/>
      <c r="V827" s="147"/>
      <c r="W827" s="147"/>
      <c r="X827" s="147"/>
      <c r="Y827" s="147"/>
      <c r="Z827" s="147"/>
      <c r="AA827" s="147"/>
      <c r="AB827" s="147"/>
      <c r="AC827" s="147"/>
      <c r="AD827" s="147"/>
      <c r="AE827" s="147"/>
      <c r="AF827" s="147"/>
      <c r="AG827" s="147"/>
      <c r="AH827" s="147"/>
    </row>
    <row r="828" spans="1:34" ht="15.75" customHeight="1" x14ac:dyDescent="0.35">
      <c r="A828" s="147"/>
      <c r="B828" s="147"/>
      <c r="C828" s="147"/>
      <c r="D828" s="147"/>
      <c r="E828" s="147"/>
      <c r="F828" s="147"/>
      <c r="G828" s="147"/>
      <c r="H828" s="147"/>
      <c r="I828" s="147"/>
      <c r="J828" s="147"/>
      <c r="K828" s="147"/>
      <c r="L828" s="147"/>
      <c r="M828" s="147"/>
      <c r="N828" s="147"/>
      <c r="O828" s="147"/>
      <c r="P828" s="147"/>
      <c r="Q828" s="147"/>
      <c r="R828" s="147"/>
      <c r="S828" s="147"/>
      <c r="T828" s="147"/>
      <c r="U828" s="147"/>
      <c r="V828" s="147"/>
      <c r="W828" s="147"/>
      <c r="X828" s="147"/>
      <c r="Y828" s="147"/>
      <c r="Z828" s="147"/>
      <c r="AA828" s="147"/>
      <c r="AB828" s="147"/>
      <c r="AC828" s="147"/>
      <c r="AD828" s="147"/>
      <c r="AE828" s="147"/>
      <c r="AF828" s="147"/>
      <c r="AG828" s="147"/>
      <c r="AH828" s="147"/>
    </row>
    <row r="829" spans="1:34" ht="15.75" customHeight="1" x14ac:dyDescent="0.35">
      <c r="A829" s="147"/>
      <c r="B829" s="147"/>
      <c r="C829" s="147"/>
      <c r="D829" s="147"/>
      <c r="E829" s="147"/>
      <c r="F829" s="147"/>
      <c r="G829" s="147"/>
      <c r="H829" s="147"/>
      <c r="I829" s="147"/>
      <c r="J829" s="147"/>
      <c r="K829" s="147"/>
      <c r="L829" s="147"/>
      <c r="M829" s="147"/>
      <c r="N829" s="147"/>
      <c r="O829" s="147"/>
      <c r="P829" s="147"/>
      <c r="Q829" s="147"/>
      <c r="R829" s="147"/>
      <c r="S829" s="147"/>
      <c r="T829" s="147"/>
      <c r="U829" s="147"/>
      <c r="V829" s="147"/>
      <c r="W829" s="147"/>
      <c r="X829" s="147"/>
      <c r="Y829" s="147"/>
      <c r="Z829" s="147"/>
      <c r="AA829" s="147"/>
      <c r="AB829" s="147"/>
      <c r="AC829" s="147"/>
      <c r="AD829" s="147"/>
      <c r="AE829" s="147"/>
      <c r="AF829" s="147"/>
      <c r="AG829" s="147"/>
      <c r="AH829" s="147"/>
    </row>
    <row r="830" spans="1:34" ht="15.75" customHeight="1" x14ac:dyDescent="0.35">
      <c r="A830" s="147"/>
      <c r="B830" s="147"/>
      <c r="C830" s="147"/>
      <c r="D830" s="147"/>
      <c r="E830" s="147"/>
      <c r="F830" s="147"/>
      <c r="G830" s="147"/>
      <c r="H830" s="147"/>
      <c r="I830" s="147"/>
      <c r="J830" s="147"/>
      <c r="K830" s="147"/>
      <c r="L830" s="147"/>
      <c r="M830" s="147"/>
      <c r="N830" s="147"/>
      <c r="O830" s="147"/>
      <c r="P830" s="147"/>
      <c r="Q830" s="147"/>
      <c r="R830" s="147"/>
      <c r="S830" s="147"/>
      <c r="T830" s="147"/>
      <c r="U830" s="147"/>
      <c r="V830" s="147"/>
      <c r="W830" s="147"/>
      <c r="X830" s="147"/>
      <c r="Y830" s="147"/>
      <c r="Z830" s="147"/>
      <c r="AA830" s="147"/>
      <c r="AB830" s="147"/>
      <c r="AC830" s="147"/>
      <c r="AD830" s="147"/>
      <c r="AE830" s="147"/>
      <c r="AF830" s="147"/>
      <c r="AG830" s="147"/>
      <c r="AH830" s="147"/>
    </row>
    <row r="831" spans="1:34" ht="15.75" customHeight="1" x14ac:dyDescent="0.35">
      <c r="A831" s="147"/>
      <c r="B831" s="147"/>
      <c r="C831" s="147"/>
      <c r="D831" s="147"/>
      <c r="E831" s="147"/>
      <c r="F831" s="147"/>
      <c r="G831" s="147"/>
      <c r="H831" s="147"/>
      <c r="I831" s="147"/>
      <c r="J831" s="147"/>
      <c r="K831" s="147"/>
      <c r="L831" s="147"/>
      <c r="M831" s="147"/>
      <c r="N831" s="147"/>
      <c r="O831" s="147"/>
      <c r="P831" s="147"/>
      <c r="Q831" s="147"/>
      <c r="R831" s="147"/>
      <c r="S831" s="147"/>
      <c r="T831" s="147"/>
      <c r="U831" s="147"/>
      <c r="V831" s="147"/>
      <c r="W831" s="147"/>
      <c r="X831" s="147"/>
      <c r="Y831" s="147"/>
      <c r="Z831" s="147"/>
      <c r="AA831" s="147"/>
      <c r="AB831" s="147"/>
      <c r="AC831" s="147"/>
      <c r="AD831" s="147"/>
      <c r="AE831" s="147"/>
      <c r="AF831" s="147"/>
      <c r="AG831" s="147"/>
      <c r="AH831" s="147"/>
    </row>
    <row r="832" spans="1:34" ht="15.75" customHeight="1" x14ac:dyDescent="0.35">
      <c r="A832" s="147"/>
      <c r="B832" s="147"/>
      <c r="C832" s="147"/>
      <c r="D832" s="147"/>
      <c r="E832" s="147"/>
      <c r="F832" s="147"/>
      <c r="G832" s="147"/>
      <c r="H832" s="147"/>
      <c r="I832" s="147"/>
      <c r="J832" s="147"/>
      <c r="K832" s="147"/>
      <c r="L832" s="147"/>
      <c r="M832" s="147"/>
      <c r="N832" s="147"/>
      <c r="O832" s="147"/>
      <c r="P832" s="147"/>
      <c r="Q832" s="147"/>
      <c r="R832" s="147"/>
      <c r="S832" s="147"/>
      <c r="T832" s="147"/>
      <c r="U832" s="147"/>
      <c r="V832" s="147"/>
      <c r="W832" s="147"/>
      <c r="X832" s="147"/>
      <c r="Y832" s="147"/>
      <c r="Z832" s="147"/>
      <c r="AA832" s="147"/>
      <c r="AB832" s="147"/>
      <c r="AC832" s="147"/>
      <c r="AD832" s="147"/>
      <c r="AE832" s="147"/>
      <c r="AF832" s="147"/>
      <c r="AG832" s="147"/>
      <c r="AH832" s="147"/>
    </row>
    <row r="833" spans="1:34" ht="15.75" customHeight="1" x14ac:dyDescent="0.35">
      <c r="A833" s="147"/>
      <c r="B833" s="147"/>
      <c r="C833" s="147"/>
      <c r="D833" s="147"/>
      <c r="E833" s="147"/>
      <c r="F833" s="147"/>
      <c r="G833" s="147"/>
      <c r="H833" s="147"/>
      <c r="I833" s="147"/>
      <c r="J833" s="147"/>
      <c r="K833" s="147"/>
      <c r="L833" s="147"/>
      <c r="M833" s="147"/>
      <c r="N833" s="147"/>
      <c r="O833" s="147"/>
      <c r="P833" s="147"/>
      <c r="Q833" s="147"/>
      <c r="R833" s="147"/>
      <c r="S833" s="147"/>
      <c r="T833" s="147"/>
      <c r="U833" s="147"/>
      <c r="V833" s="147"/>
      <c r="W833" s="147"/>
      <c r="X833" s="147"/>
      <c r="Y833" s="147"/>
      <c r="Z833" s="147"/>
      <c r="AA833" s="147"/>
      <c r="AB833" s="147"/>
      <c r="AC833" s="147"/>
      <c r="AD833" s="147"/>
      <c r="AE833" s="147"/>
      <c r="AF833" s="147"/>
      <c r="AG833" s="147"/>
      <c r="AH833" s="147"/>
    </row>
    <row r="834" spans="1:34" ht="15.75" customHeight="1" x14ac:dyDescent="0.35">
      <c r="A834" s="147"/>
      <c r="B834" s="147"/>
      <c r="C834" s="147"/>
      <c r="D834" s="147"/>
      <c r="E834" s="147"/>
      <c r="F834" s="147"/>
      <c r="G834" s="147"/>
      <c r="H834" s="147"/>
      <c r="I834" s="147"/>
      <c r="J834" s="147"/>
      <c r="K834" s="147"/>
      <c r="L834" s="147"/>
      <c r="M834" s="147"/>
      <c r="N834" s="147"/>
      <c r="O834" s="147"/>
      <c r="P834" s="147"/>
      <c r="Q834" s="147"/>
      <c r="R834" s="147"/>
      <c r="S834" s="147"/>
      <c r="T834" s="147"/>
      <c r="U834" s="147"/>
      <c r="V834" s="147"/>
      <c r="W834" s="147"/>
      <c r="X834" s="147"/>
      <c r="Y834" s="147"/>
      <c r="Z834" s="147"/>
      <c r="AA834" s="147"/>
      <c r="AB834" s="147"/>
      <c r="AC834" s="147"/>
      <c r="AD834" s="147"/>
      <c r="AE834" s="147"/>
      <c r="AF834" s="147"/>
      <c r="AG834" s="147"/>
      <c r="AH834" s="147"/>
    </row>
    <row r="835" spans="1:34" ht="15.75" customHeight="1" x14ac:dyDescent="0.35">
      <c r="A835" s="147"/>
      <c r="B835" s="147"/>
      <c r="C835" s="147"/>
      <c r="D835" s="147"/>
      <c r="E835" s="147"/>
      <c r="F835" s="147"/>
      <c r="G835" s="147"/>
      <c r="H835" s="147"/>
      <c r="I835" s="147"/>
      <c r="J835" s="147"/>
      <c r="K835" s="147"/>
      <c r="L835" s="147"/>
      <c r="M835" s="147"/>
      <c r="N835" s="147"/>
      <c r="O835" s="147"/>
      <c r="P835" s="147"/>
      <c r="Q835" s="147"/>
      <c r="R835" s="147"/>
      <c r="S835" s="147"/>
      <c r="T835" s="147"/>
      <c r="U835" s="147"/>
      <c r="V835" s="147"/>
      <c r="W835" s="147"/>
      <c r="X835" s="147"/>
      <c r="Y835" s="147"/>
      <c r="Z835" s="147"/>
      <c r="AA835" s="147"/>
      <c r="AB835" s="147"/>
      <c r="AC835" s="147"/>
      <c r="AD835" s="147"/>
      <c r="AE835" s="147"/>
      <c r="AF835" s="147"/>
      <c r="AG835" s="147"/>
      <c r="AH835" s="147"/>
    </row>
    <row r="836" spans="1:34" ht="15.75" customHeight="1" x14ac:dyDescent="0.35">
      <c r="A836" s="147"/>
      <c r="B836" s="147"/>
      <c r="C836" s="147"/>
      <c r="D836" s="147"/>
      <c r="E836" s="147"/>
      <c r="F836" s="147"/>
      <c r="G836" s="147"/>
      <c r="H836" s="147"/>
      <c r="I836" s="147"/>
      <c r="J836" s="147"/>
      <c r="K836" s="147"/>
      <c r="L836" s="147"/>
      <c r="M836" s="147"/>
      <c r="N836" s="147"/>
      <c r="O836" s="147"/>
      <c r="P836" s="147"/>
      <c r="Q836" s="147"/>
      <c r="R836" s="147"/>
      <c r="S836" s="147"/>
      <c r="T836" s="147"/>
      <c r="U836" s="147"/>
      <c r="V836" s="147"/>
      <c r="W836" s="147"/>
      <c r="X836" s="147"/>
      <c r="Y836" s="147"/>
      <c r="Z836" s="147"/>
      <c r="AA836" s="147"/>
      <c r="AB836" s="147"/>
      <c r="AC836" s="147"/>
      <c r="AD836" s="147"/>
      <c r="AE836" s="147"/>
      <c r="AF836" s="147"/>
      <c r="AG836" s="147"/>
      <c r="AH836" s="147"/>
    </row>
    <row r="837" spans="1:34" ht="15.75" customHeight="1" x14ac:dyDescent="0.35">
      <c r="A837" s="147"/>
      <c r="B837" s="147"/>
      <c r="C837" s="147"/>
      <c r="D837" s="147"/>
      <c r="E837" s="147"/>
      <c r="F837" s="147"/>
      <c r="G837" s="147"/>
      <c r="H837" s="147"/>
      <c r="I837" s="147"/>
      <c r="J837" s="147"/>
      <c r="K837" s="147"/>
      <c r="L837" s="147"/>
      <c r="M837" s="147"/>
      <c r="N837" s="147"/>
      <c r="O837" s="147"/>
      <c r="P837" s="147"/>
      <c r="Q837" s="147"/>
      <c r="R837" s="147"/>
      <c r="S837" s="147"/>
      <c r="T837" s="147"/>
      <c r="U837" s="147"/>
      <c r="V837" s="147"/>
      <c r="W837" s="147"/>
      <c r="X837" s="147"/>
      <c r="Y837" s="147"/>
      <c r="Z837" s="147"/>
      <c r="AA837" s="147"/>
      <c r="AB837" s="147"/>
      <c r="AC837" s="147"/>
      <c r="AD837" s="147"/>
      <c r="AE837" s="147"/>
      <c r="AF837" s="147"/>
      <c r="AG837" s="147"/>
      <c r="AH837" s="147"/>
    </row>
    <row r="838" spans="1:34" ht="15.75" customHeight="1" x14ac:dyDescent="0.35">
      <c r="A838" s="147"/>
      <c r="B838" s="147"/>
      <c r="C838" s="147"/>
      <c r="D838" s="147"/>
      <c r="E838" s="147"/>
      <c r="F838" s="147"/>
      <c r="G838" s="147"/>
      <c r="H838" s="147"/>
      <c r="I838" s="147"/>
      <c r="J838" s="147"/>
      <c r="K838" s="147"/>
      <c r="L838" s="147"/>
      <c r="M838" s="147"/>
      <c r="N838" s="147"/>
      <c r="O838" s="147"/>
      <c r="P838" s="147"/>
      <c r="Q838" s="147"/>
      <c r="R838" s="147"/>
      <c r="S838" s="147"/>
      <c r="T838" s="147"/>
      <c r="U838" s="147"/>
      <c r="V838" s="147"/>
      <c r="W838" s="147"/>
      <c r="X838" s="147"/>
      <c r="Y838" s="147"/>
      <c r="Z838" s="147"/>
      <c r="AA838" s="147"/>
      <c r="AB838" s="147"/>
      <c r="AC838" s="147"/>
      <c r="AD838" s="147"/>
      <c r="AE838" s="147"/>
      <c r="AF838" s="147"/>
      <c r="AG838" s="147"/>
      <c r="AH838" s="147"/>
    </row>
    <row r="839" spans="1:34" ht="15.75" customHeight="1" x14ac:dyDescent="0.35">
      <c r="A839" s="147"/>
      <c r="B839" s="147"/>
      <c r="C839" s="147"/>
      <c r="D839" s="147"/>
      <c r="E839" s="147"/>
      <c r="F839" s="147"/>
      <c r="G839" s="147"/>
      <c r="H839" s="147"/>
      <c r="I839" s="147"/>
      <c r="J839" s="147"/>
      <c r="K839" s="147"/>
      <c r="L839" s="147"/>
      <c r="M839" s="147"/>
      <c r="N839" s="147"/>
      <c r="O839" s="147"/>
      <c r="P839" s="147"/>
      <c r="Q839" s="147"/>
      <c r="R839" s="147"/>
      <c r="S839" s="147"/>
      <c r="T839" s="147"/>
      <c r="U839" s="147"/>
      <c r="V839" s="147"/>
      <c r="W839" s="147"/>
      <c r="X839" s="147"/>
      <c r="Y839" s="147"/>
      <c r="Z839" s="147"/>
      <c r="AA839" s="147"/>
      <c r="AB839" s="147"/>
      <c r="AC839" s="147"/>
      <c r="AD839" s="147"/>
      <c r="AE839" s="147"/>
      <c r="AF839" s="147"/>
      <c r="AG839" s="147"/>
      <c r="AH839" s="147"/>
    </row>
    <row r="840" spans="1:34" ht="15.75" customHeight="1" x14ac:dyDescent="0.35">
      <c r="A840" s="147"/>
      <c r="B840" s="147"/>
      <c r="C840" s="147"/>
      <c r="D840" s="147"/>
      <c r="E840" s="147"/>
      <c r="F840" s="147"/>
      <c r="G840" s="147"/>
      <c r="H840" s="147"/>
      <c r="I840" s="147"/>
      <c r="J840" s="147"/>
      <c r="K840" s="147"/>
      <c r="L840" s="147"/>
      <c r="M840" s="147"/>
      <c r="N840" s="147"/>
      <c r="O840" s="147"/>
      <c r="P840" s="147"/>
      <c r="Q840" s="147"/>
      <c r="R840" s="147"/>
      <c r="S840" s="147"/>
      <c r="T840" s="147"/>
      <c r="U840" s="147"/>
      <c r="V840" s="147"/>
      <c r="W840" s="147"/>
      <c r="X840" s="147"/>
      <c r="Y840" s="147"/>
      <c r="Z840" s="147"/>
      <c r="AA840" s="147"/>
      <c r="AB840" s="147"/>
      <c r="AC840" s="147"/>
      <c r="AD840" s="147"/>
      <c r="AE840" s="147"/>
      <c r="AF840" s="147"/>
      <c r="AG840" s="147"/>
      <c r="AH840" s="147"/>
    </row>
    <row r="841" spans="1:34" ht="15.75" customHeight="1" x14ac:dyDescent="0.35">
      <c r="A841" s="147"/>
      <c r="B841" s="147"/>
      <c r="C841" s="147"/>
      <c r="D841" s="147"/>
      <c r="E841" s="147"/>
      <c r="F841" s="147"/>
      <c r="G841" s="147"/>
      <c r="H841" s="147"/>
      <c r="I841" s="147"/>
      <c r="J841" s="147"/>
      <c r="K841" s="147"/>
      <c r="L841" s="147"/>
      <c r="M841" s="147"/>
      <c r="N841" s="147"/>
      <c r="O841" s="147"/>
      <c r="P841" s="147"/>
      <c r="Q841" s="147"/>
      <c r="R841" s="147"/>
      <c r="S841" s="147"/>
      <c r="T841" s="147"/>
      <c r="U841" s="147"/>
      <c r="V841" s="147"/>
      <c r="W841" s="147"/>
      <c r="X841" s="147"/>
      <c r="Y841" s="147"/>
      <c r="Z841" s="147"/>
      <c r="AA841" s="147"/>
      <c r="AB841" s="147"/>
      <c r="AC841" s="147"/>
      <c r="AD841" s="147"/>
      <c r="AE841" s="147"/>
      <c r="AF841" s="147"/>
      <c r="AG841" s="147"/>
      <c r="AH841" s="147"/>
    </row>
    <row r="842" spans="1:34" ht="15.75" customHeight="1" x14ac:dyDescent="0.35">
      <c r="A842" s="147"/>
      <c r="B842" s="147"/>
      <c r="C842" s="147"/>
      <c r="D842" s="147"/>
      <c r="E842" s="147"/>
      <c r="F842" s="147"/>
      <c r="G842" s="147"/>
      <c r="H842" s="147"/>
      <c r="I842" s="147"/>
      <c r="J842" s="147"/>
      <c r="K842" s="147"/>
      <c r="L842" s="147"/>
      <c r="M842" s="147"/>
      <c r="N842" s="147"/>
      <c r="O842" s="147"/>
      <c r="P842" s="147"/>
      <c r="Q842" s="147"/>
      <c r="R842" s="147"/>
      <c r="S842" s="147"/>
      <c r="T842" s="147"/>
      <c r="U842" s="147"/>
      <c r="V842" s="147"/>
      <c r="W842" s="147"/>
      <c r="X842" s="147"/>
      <c r="Y842" s="147"/>
      <c r="Z842" s="147"/>
      <c r="AA842" s="147"/>
      <c r="AB842" s="147"/>
      <c r="AC842" s="147"/>
      <c r="AD842" s="147"/>
      <c r="AE842" s="147"/>
      <c r="AF842" s="147"/>
      <c r="AG842" s="147"/>
      <c r="AH842" s="147"/>
    </row>
    <row r="843" spans="1:34" ht="15.75" customHeight="1" x14ac:dyDescent="0.35">
      <c r="A843" s="147"/>
      <c r="B843" s="147"/>
      <c r="C843" s="147"/>
      <c r="D843" s="147"/>
      <c r="E843" s="147"/>
      <c r="F843" s="147"/>
      <c r="G843" s="147"/>
      <c r="H843" s="147"/>
      <c r="I843" s="147"/>
      <c r="J843" s="147"/>
      <c r="K843" s="147"/>
      <c r="L843" s="147"/>
      <c r="M843" s="147"/>
      <c r="N843" s="147"/>
      <c r="O843" s="147"/>
      <c r="P843" s="147"/>
      <c r="Q843" s="147"/>
      <c r="R843" s="147"/>
      <c r="S843" s="147"/>
      <c r="T843" s="147"/>
      <c r="U843" s="147"/>
      <c r="V843" s="147"/>
      <c r="W843" s="147"/>
      <c r="X843" s="147"/>
      <c r="Y843" s="147"/>
      <c r="Z843" s="147"/>
      <c r="AA843" s="147"/>
      <c r="AB843" s="147"/>
      <c r="AC843" s="147"/>
      <c r="AD843" s="147"/>
      <c r="AE843" s="147"/>
      <c r="AF843" s="147"/>
      <c r="AG843" s="147"/>
      <c r="AH843" s="147"/>
    </row>
    <row r="844" spans="1:34" ht="15.75" customHeight="1" x14ac:dyDescent="0.35">
      <c r="A844" s="147"/>
      <c r="B844" s="147"/>
      <c r="C844" s="147"/>
      <c r="D844" s="147"/>
      <c r="E844" s="147"/>
      <c r="F844" s="147"/>
      <c r="G844" s="147"/>
      <c r="H844" s="147"/>
      <c r="I844" s="147"/>
      <c r="J844" s="147"/>
      <c r="K844" s="147"/>
      <c r="L844" s="147"/>
      <c r="M844" s="147"/>
      <c r="N844" s="147"/>
      <c r="O844" s="147"/>
      <c r="P844" s="147"/>
      <c r="Q844" s="147"/>
      <c r="R844" s="147"/>
      <c r="S844" s="147"/>
      <c r="T844" s="147"/>
      <c r="U844" s="147"/>
      <c r="V844" s="147"/>
      <c r="W844" s="147"/>
      <c r="X844" s="147"/>
      <c r="Y844" s="147"/>
      <c r="Z844" s="147"/>
      <c r="AA844" s="147"/>
      <c r="AB844" s="147"/>
      <c r="AC844" s="147"/>
      <c r="AD844" s="147"/>
      <c r="AE844" s="147"/>
      <c r="AF844" s="147"/>
      <c r="AG844" s="147"/>
      <c r="AH844" s="147"/>
    </row>
    <row r="845" spans="1:34" ht="15.75" customHeight="1" x14ac:dyDescent="0.35">
      <c r="A845" s="147"/>
      <c r="B845" s="147"/>
      <c r="C845" s="147"/>
      <c r="D845" s="147"/>
      <c r="E845" s="147"/>
      <c r="F845" s="147"/>
      <c r="G845" s="147"/>
      <c r="H845" s="147"/>
      <c r="I845" s="147"/>
      <c r="J845" s="147"/>
      <c r="K845" s="147"/>
      <c r="L845" s="147"/>
      <c r="M845" s="147"/>
      <c r="N845" s="147"/>
      <c r="O845" s="147"/>
      <c r="P845" s="147"/>
      <c r="Q845" s="147"/>
      <c r="R845" s="147"/>
      <c r="S845" s="147"/>
      <c r="T845" s="147"/>
      <c r="U845" s="147"/>
      <c r="V845" s="147"/>
      <c r="W845" s="147"/>
      <c r="X845" s="147"/>
      <c r="Y845" s="147"/>
      <c r="Z845" s="147"/>
      <c r="AA845" s="147"/>
      <c r="AB845" s="147"/>
      <c r="AC845" s="147"/>
      <c r="AD845" s="147"/>
      <c r="AE845" s="147"/>
      <c r="AF845" s="147"/>
      <c r="AG845" s="147"/>
      <c r="AH845" s="147"/>
    </row>
    <row r="846" spans="1:34" ht="15.75" customHeight="1" x14ac:dyDescent="0.35">
      <c r="A846" s="147"/>
      <c r="B846" s="147"/>
      <c r="C846" s="147"/>
      <c r="D846" s="147"/>
      <c r="E846" s="147"/>
      <c r="F846" s="147"/>
      <c r="G846" s="147"/>
      <c r="H846" s="147"/>
      <c r="I846" s="147"/>
      <c r="J846" s="147"/>
      <c r="K846" s="147"/>
      <c r="L846" s="147"/>
      <c r="M846" s="147"/>
      <c r="N846" s="147"/>
      <c r="O846" s="147"/>
      <c r="P846" s="147"/>
      <c r="Q846" s="147"/>
      <c r="R846" s="147"/>
      <c r="S846" s="147"/>
      <c r="T846" s="147"/>
      <c r="U846" s="147"/>
      <c r="V846" s="147"/>
      <c r="W846" s="147"/>
      <c r="X846" s="147"/>
      <c r="Y846" s="147"/>
      <c r="Z846" s="147"/>
      <c r="AA846" s="147"/>
      <c r="AB846" s="147"/>
      <c r="AC846" s="147"/>
      <c r="AD846" s="147"/>
      <c r="AE846" s="147"/>
      <c r="AF846" s="147"/>
      <c r="AG846" s="147"/>
      <c r="AH846" s="147"/>
    </row>
    <row r="847" spans="1:34" ht="15.75" customHeight="1" x14ac:dyDescent="0.35">
      <c r="A847" s="147"/>
      <c r="B847" s="147"/>
      <c r="C847" s="147"/>
      <c r="D847" s="147"/>
      <c r="E847" s="147"/>
      <c r="F847" s="147"/>
      <c r="G847" s="147"/>
      <c r="H847" s="147"/>
      <c r="I847" s="147"/>
      <c r="J847" s="147"/>
      <c r="K847" s="147"/>
      <c r="L847" s="147"/>
      <c r="M847" s="147"/>
      <c r="N847" s="147"/>
      <c r="O847" s="147"/>
      <c r="P847" s="147"/>
      <c r="Q847" s="147"/>
      <c r="R847" s="147"/>
      <c r="S847" s="147"/>
      <c r="T847" s="147"/>
      <c r="U847" s="147"/>
      <c r="V847" s="147"/>
      <c r="W847" s="147"/>
      <c r="X847" s="147"/>
      <c r="Y847" s="147"/>
      <c r="Z847" s="147"/>
      <c r="AA847" s="147"/>
      <c r="AB847" s="147"/>
      <c r="AC847" s="147"/>
      <c r="AD847" s="147"/>
      <c r="AE847" s="147"/>
      <c r="AF847" s="147"/>
      <c r="AG847" s="147"/>
      <c r="AH847" s="147"/>
    </row>
    <row r="848" spans="1:34" ht="15.75" customHeight="1" x14ac:dyDescent="0.35">
      <c r="A848" s="147"/>
      <c r="B848" s="147"/>
      <c r="C848" s="147"/>
      <c r="D848" s="147"/>
      <c r="E848" s="147"/>
      <c r="F848" s="147"/>
      <c r="G848" s="147"/>
      <c r="H848" s="147"/>
      <c r="I848" s="147"/>
      <c r="J848" s="147"/>
      <c r="K848" s="147"/>
      <c r="L848" s="147"/>
      <c r="M848" s="147"/>
      <c r="N848" s="147"/>
      <c r="O848" s="147"/>
      <c r="P848" s="147"/>
      <c r="Q848" s="147"/>
      <c r="R848" s="147"/>
      <c r="S848" s="147"/>
      <c r="T848" s="147"/>
      <c r="U848" s="147"/>
      <c r="V848" s="147"/>
      <c r="W848" s="147"/>
      <c r="X848" s="147"/>
      <c r="Y848" s="147"/>
      <c r="Z848" s="147"/>
      <c r="AA848" s="147"/>
      <c r="AB848" s="147"/>
      <c r="AC848" s="147"/>
      <c r="AD848" s="147"/>
      <c r="AE848" s="147"/>
      <c r="AF848" s="147"/>
      <c r="AG848" s="147"/>
      <c r="AH848" s="147"/>
    </row>
    <row r="849" spans="1:34" ht="15.75" customHeight="1" x14ac:dyDescent="0.35">
      <c r="A849" s="147"/>
      <c r="B849" s="147"/>
      <c r="C849" s="147"/>
      <c r="D849" s="147"/>
      <c r="E849" s="147"/>
      <c r="F849" s="147"/>
      <c r="G849" s="147"/>
      <c r="H849" s="147"/>
      <c r="I849" s="147"/>
      <c r="J849" s="147"/>
      <c r="K849" s="147"/>
      <c r="L849" s="147"/>
      <c r="M849" s="147"/>
      <c r="N849" s="147"/>
      <c r="O849" s="147"/>
      <c r="P849" s="147"/>
      <c r="Q849" s="147"/>
      <c r="R849" s="147"/>
      <c r="S849" s="147"/>
      <c r="T849" s="147"/>
      <c r="U849" s="147"/>
      <c r="V849" s="147"/>
      <c r="W849" s="147"/>
      <c r="X849" s="147"/>
      <c r="Y849" s="147"/>
      <c r="Z849" s="147"/>
      <c r="AA849" s="147"/>
      <c r="AB849" s="147"/>
      <c r="AC849" s="147"/>
      <c r="AD849" s="147"/>
      <c r="AE849" s="147"/>
      <c r="AF849" s="147"/>
      <c r="AG849" s="147"/>
      <c r="AH849" s="147"/>
    </row>
    <row r="850" spans="1:34" ht="15.75" customHeight="1" x14ac:dyDescent="0.35">
      <c r="A850" s="147"/>
      <c r="B850" s="147"/>
      <c r="C850" s="147"/>
      <c r="D850" s="147"/>
      <c r="E850" s="147"/>
      <c r="F850" s="147"/>
      <c r="G850" s="147"/>
      <c r="H850" s="147"/>
      <c r="I850" s="147"/>
      <c r="J850" s="147"/>
      <c r="K850" s="147"/>
      <c r="L850" s="147"/>
      <c r="M850" s="147"/>
      <c r="N850" s="147"/>
      <c r="O850" s="147"/>
      <c r="P850" s="147"/>
      <c r="Q850" s="147"/>
      <c r="R850" s="147"/>
      <c r="S850" s="147"/>
      <c r="T850" s="147"/>
      <c r="U850" s="147"/>
      <c r="V850" s="147"/>
      <c r="W850" s="147"/>
      <c r="X850" s="147"/>
      <c r="Y850" s="147"/>
      <c r="Z850" s="147"/>
      <c r="AA850" s="147"/>
      <c r="AB850" s="147"/>
      <c r="AC850" s="147"/>
      <c r="AD850" s="147"/>
      <c r="AE850" s="147"/>
      <c r="AF850" s="147"/>
      <c r="AG850" s="147"/>
      <c r="AH850" s="147"/>
    </row>
    <row r="851" spans="1:34" ht="15.75" customHeight="1" x14ac:dyDescent="0.35">
      <c r="A851" s="147"/>
      <c r="B851" s="147"/>
      <c r="C851" s="147"/>
      <c r="D851" s="147"/>
      <c r="E851" s="147"/>
      <c r="F851" s="147"/>
      <c r="G851" s="147"/>
      <c r="H851" s="147"/>
      <c r="I851" s="147"/>
      <c r="J851" s="147"/>
      <c r="K851" s="147"/>
      <c r="L851" s="147"/>
      <c r="M851" s="147"/>
      <c r="N851" s="147"/>
      <c r="O851" s="147"/>
      <c r="P851" s="147"/>
      <c r="Q851" s="147"/>
      <c r="R851" s="147"/>
      <c r="S851" s="147"/>
      <c r="T851" s="147"/>
      <c r="U851" s="147"/>
      <c r="V851" s="147"/>
      <c r="W851" s="147"/>
      <c r="X851" s="147"/>
      <c r="Y851" s="147"/>
      <c r="Z851" s="147"/>
      <c r="AA851" s="147"/>
      <c r="AB851" s="147"/>
      <c r="AC851" s="147"/>
      <c r="AD851" s="147"/>
      <c r="AE851" s="147"/>
      <c r="AF851" s="147"/>
      <c r="AG851" s="147"/>
      <c r="AH851" s="147"/>
    </row>
    <row r="852" spans="1:34" ht="15.75" customHeight="1" x14ac:dyDescent="0.35">
      <c r="A852" s="147"/>
      <c r="B852" s="147"/>
      <c r="C852" s="147"/>
      <c r="D852" s="147"/>
      <c r="E852" s="147"/>
      <c r="F852" s="147"/>
      <c r="G852" s="147"/>
      <c r="H852" s="147"/>
      <c r="I852" s="147"/>
      <c r="J852" s="147"/>
      <c r="K852" s="147"/>
      <c r="L852" s="147"/>
      <c r="M852" s="147"/>
      <c r="N852" s="147"/>
      <c r="O852" s="147"/>
      <c r="P852" s="147"/>
      <c r="Q852" s="147"/>
      <c r="R852" s="147"/>
      <c r="S852" s="147"/>
      <c r="T852" s="147"/>
      <c r="U852" s="147"/>
      <c r="V852" s="147"/>
      <c r="W852" s="147"/>
      <c r="X852" s="147"/>
      <c r="Y852" s="147"/>
      <c r="Z852" s="147"/>
      <c r="AA852" s="147"/>
      <c r="AB852" s="147"/>
      <c r="AC852" s="147"/>
      <c r="AD852" s="147"/>
      <c r="AE852" s="147"/>
      <c r="AF852" s="147"/>
      <c r="AG852" s="147"/>
      <c r="AH852" s="147"/>
    </row>
    <row r="853" spans="1:34" ht="15.75" customHeight="1" x14ac:dyDescent="0.35">
      <c r="A853" s="147"/>
      <c r="B853" s="147"/>
      <c r="C853" s="147"/>
      <c r="D853" s="147"/>
      <c r="E853" s="147"/>
      <c r="F853" s="147"/>
      <c r="G853" s="147"/>
      <c r="H853" s="147"/>
      <c r="I853" s="147"/>
      <c r="J853" s="147"/>
      <c r="K853" s="147"/>
      <c r="L853" s="147"/>
      <c r="M853" s="147"/>
      <c r="N853" s="147"/>
      <c r="O853" s="147"/>
      <c r="P853" s="147"/>
      <c r="Q853" s="147"/>
      <c r="R853" s="147"/>
      <c r="S853" s="147"/>
      <c r="T853" s="147"/>
      <c r="U853" s="147"/>
      <c r="V853" s="147"/>
      <c r="W853" s="147"/>
      <c r="X853" s="147"/>
      <c r="Y853" s="147"/>
      <c r="Z853" s="147"/>
      <c r="AA853" s="147"/>
      <c r="AB853" s="147"/>
      <c r="AC853" s="147"/>
      <c r="AD853" s="147"/>
      <c r="AE853" s="147"/>
      <c r="AF853" s="147"/>
      <c r="AG853" s="147"/>
      <c r="AH853" s="147"/>
    </row>
    <row r="854" spans="1:34" ht="15.75" customHeight="1" x14ac:dyDescent="0.35">
      <c r="A854" s="147"/>
      <c r="B854" s="147"/>
      <c r="C854" s="147"/>
      <c r="D854" s="147"/>
      <c r="E854" s="147"/>
      <c r="F854" s="147"/>
      <c r="G854" s="147"/>
      <c r="H854" s="147"/>
      <c r="I854" s="147"/>
      <c r="J854" s="147"/>
      <c r="K854" s="147"/>
      <c r="L854" s="147"/>
      <c r="M854" s="147"/>
      <c r="N854" s="147"/>
      <c r="O854" s="147"/>
      <c r="P854" s="147"/>
      <c r="Q854" s="147"/>
      <c r="R854" s="147"/>
      <c r="S854" s="147"/>
      <c r="T854" s="147"/>
      <c r="U854" s="147"/>
      <c r="V854" s="147"/>
      <c r="W854" s="147"/>
      <c r="X854" s="147"/>
      <c r="Y854" s="147"/>
      <c r="Z854" s="147"/>
      <c r="AA854" s="147"/>
      <c r="AB854" s="147"/>
      <c r="AC854" s="147"/>
      <c r="AD854" s="147"/>
      <c r="AE854" s="147"/>
      <c r="AF854" s="147"/>
      <c r="AG854" s="147"/>
      <c r="AH854" s="147"/>
    </row>
    <row r="855" spans="1:34" ht="15.75" customHeight="1" x14ac:dyDescent="0.35">
      <c r="A855" s="147"/>
      <c r="B855" s="147"/>
      <c r="C855" s="147"/>
      <c r="D855" s="147"/>
      <c r="E855" s="147"/>
      <c r="F855" s="147"/>
      <c r="G855" s="147"/>
      <c r="H855" s="147"/>
      <c r="I855" s="147"/>
      <c r="J855" s="147"/>
      <c r="K855" s="147"/>
      <c r="L855" s="147"/>
      <c r="M855" s="147"/>
      <c r="N855" s="147"/>
      <c r="O855" s="147"/>
      <c r="P855" s="147"/>
      <c r="Q855" s="147"/>
      <c r="R855" s="147"/>
      <c r="S855" s="147"/>
      <c r="T855" s="147"/>
      <c r="U855" s="147"/>
      <c r="V855" s="147"/>
      <c r="W855" s="147"/>
      <c r="X855" s="147"/>
      <c r="Y855" s="147"/>
      <c r="Z855" s="147"/>
      <c r="AA855" s="147"/>
      <c r="AB855" s="147"/>
      <c r="AC855" s="147"/>
      <c r="AD855" s="147"/>
      <c r="AE855" s="147"/>
      <c r="AF855" s="147"/>
      <c r="AG855" s="147"/>
      <c r="AH855" s="147"/>
    </row>
    <row r="856" spans="1:34" ht="15.75" customHeight="1" x14ac:dyDescent="0.35">
      <c r="A856" s="147"/>
      <c r="B856" s="147"/>
      <c r="C856" s="147"/>
      <c r="D856" s="147"/>
      <c r="E856" s="147"/>
      <c r="F856" s="147"/>
      <c r="G856" s="147"/>
      <c r="H856" s="147"/>
      <c r="I856" s="147"/>
      <c r="J856" s="147"/>
      <c r="K856" s="147"/>
      <c r="L856" s="147"/>
      <c r="M856" s="147"/>
      <c r="N856" s="147"/>
      <c r="O856" s="147"/>
      <c r="P856" s="147"/>
      <c r="Q856" s="147"/>
      <c r="R856" s="147"/>
      <c r="S856" s="147"/>
      <c r="T856" s="147"/>
      <c r="U856" s="147"/>
      <c r="V856" s="147"/>
      <c r="W856" s="147"/>
      <c r="X856" s="147"/>
      <c r="Y856" s="147"/>
      <c r="Z856" s="147"/>
      <c r="AA856" s="147"/>
      <c r="AB856" s="147"/>
      <c r="AC856" s="147"/>
      <c r="AD856" s="147"/>
      <c r="AE856" s="147"/>
      <c r="AF856" s="147"/>
      <c r="AG856" s="147"/>
      <c r="AH856" s="147"/>
    </row>
    <row r="857" spans="1:34" ht="15.75" customHeight="1" x14ac:dyDescent="0.35">
      <c r="A857" s="147"/>
      <c r="B857" s="147"/>
      <c r="C857" s="147"/>
      <c r="D857" s="147"/>
      <c r="E857" s="147"/>
      <c r="F857" s="147"/>
      <c r="G857" s="147"/>
      <c r="H857" s="147"/>
      <c r="I857" s="147"/>
      <c r="J857" s="147"/>
      <c r="K857" s="147"/>
      <c r="L857" s="147"/>
      <c r="M857" s="147"/>
      <c r="N857" s="147"/>
      <c r="O857" s="147"/>
      <c r="P857" s="147"/>
      <c r="Q857" s="147"/>
      <c r="R857" s="147"/>
      <c r="S857" s="147"/>
      <c r="T857" s="147"/>
      <c r="U857" s="147"/>
      <c r="V857" s="147"/>
      <c r="W857" s="147"/>
      <c r="X857" s="147"/>
      <c r="Y857" s="147"/>
      <c r="Z857" s="147"/>
      <c r="AA857" s="147"/>
      <c r="AB857" s="147"/>
      <c r="AC857" s="147"/>
      <c r="AD857" s="147"/>
      <c r="AE857" s="147"/>
      <c r="AF857" s="147"/>
      <c r="AG857" s="147"/>
      <c r="AH857" s="147"/>
    </row>
    <row r="858" spans="1:34" ht="15.75" customHeight="1" x14ac:dyDescent="0.35">
      <c r="A858" s="147"/>
      <c r="B858" s="147"/>
      <c r="C858" s="147"/>
      <c r="D858" s="147"/>
      <c r="E858" s="147"/>
      <c r="F858" s="147"/>
      <c r="G858" s="147"/>
      <c r="H858" s="147"/>
      <c r="I858" s="147"/>
      <c r="J858" s="147"/>
      <c r="K858" s="147"/>
      <c r="L858" s="147"/>
      <c r="M858" s="147"/>
      <c r="N858" s="147"/>
      <c r="O858" s="147"/>
      <c r="P858" s="147"/>
      <c r="Q858" s="147"/>
      <c r="R858" s="147"/>
      <c r="S858" s="147"/>
      <c r="T858" s="147"/>
      <c r="U858" s="147"/>
      <c r="V858" s="147"/>
      <c r="W858" s="147"/>
      <c r="X858" s="147"/>
      <c r="Y858" s="147"/>
      <c r="Z858" s="147"/>
      <c r="AA858" s="147"/>
      <c r="AB858" s="147"/>
      <c r="AC858" s="147"/>
      <c r="AD858" s="147"/>
      <c r="AE858" s="147"/>
      <c r="AF858" s="147"/>
      <c r="AG858" s="147"/>
      <c r="AH858" s="147"/>
    </row>
    <row r="859" spans="1:34" ht="15.75" customHeight="1" x14ac:dyDescent="0.35">
      <c r="A859" s="147"/>
      <c r="B859" s="147"/>
      <c r="C859" s="147"/>
      <c r="D859" s="147"/>
      <c r="E859" s="147"/>
      <c r="F859" s="147"/>
      <c r="G859" s="147"/>
      <c r="H859" s="147"/>
      <c r="I859" s="147"/>
      <c r="J859" s="147"/>
      <c r="K859" s="147"/>
      <c r="L859" s="147"/>
      <c r="M859" s="147"/>
      <c r="N859" s="147"/>
      <c r="O859" s="147"/>
      <c r="P859" s="147"/>
      <c r="Q859" s="147"/>
      <c r="R859" s="147"/>
      <c r="S859" s="147"/>
      <c r="T859" s="147"/>
      <c r="U859" s="147"/>
      <c r="V859" s="147"/>
      <c r="W859" s="147"/>
      <c r="X859" s="147"/>
      <c r="Y859" s="147"/>
      <c r="Z859" s="147"/>
      <c r="AA859" s="147"/>
      <c r="AB859" s="147"/>
      <c r="AC859" s="147"/>
      <c r="AD859" s="147"/>
      <c r="AE859" s="147"/>
      <c r="AF859" s="147"/>
      <c r="AG859" s="147"/>
      <c r="AH859" s="147"/>
    </row>
    <row r="860" spans="1:34" ht="15.75" customHeight="1" x14ac:dyDescent="0.35">
      <c r="A860" s="147"/>
      <c r="B860" s="147"/>
      <c r="C860" s="147"/>
      <c r="D860" s="147"/>
      <c r="E860" s="147"/>
      <c r="F860" s="147"/>
      <c r="G860" s="147"/>
      <c r="H860" s="147"/>
      <c r="I860" s="147"/>
      <c r="J860" s="147"/>
      <c r="K860" s="147"/>
      <c r="L860" s="147"/>
      <c r="M860" s="147"/>
      <c r="N860" s="147"/>
      <c r="O860" s="147"/>
      <c r="P860" s="147"/>
      <c r="Q860" s="147"/>
      <c r="R860" s="147"/>
      <c r="S860" s="147"/>
      <c r="T860" s="147"/>
      <c r="U860" s="147"/>
      <c r="V860" s="147"/>
      <c r="W860" s="147"/>
      <c r="X860" s="147"/>
      <c r="Y860" s="147"/>
      <c r="Z860" s="147"/>
      <c r="AA860" s="147"/>
      <c r="AB860" s="147"/>
      <c r="AC860" s="147"/>
      <c r="AD860" s="147"/>
      <c r="AE860" s="147"/>
      <c r="AF860" s="147"/>
      <c r="AG860" s="147"/>
      <c r="AH860" s="147"/>
    </row>
    <row r="861" spans="1:34" ht="15.75" customHeight="1" x14ac:dyDescent="0.35">
      <c r="A861" s="147"/>
      <c r="B861" s="147"/>
      <c r="C861" s="147"/>
      <c r="D861" s="147"/>
      <c r="E861" s="147"/>
      <c r="F861" s="147"/>
      <c r="G861" s="147"/>
      <c r="H861" s="147"/>
      <c r="I861" s="147"/>
      <c r="J861" s="147"/>
      <c r="K861" s="147"/>
      <c r="L861" s="147"/>
      <c r="M861" s="147"/>
      <c r="N861" s="147"/>
      <c r="O861" s="147"/>
      <c r="P861" s="147"/>
      <c r="Q861" s="147"/>
      <c r="R861" s="147"/>
      <c r="S861" s="147"/>
      <c r="T861" s="147"/>
      <c r="U861" s="147"/>
      <c r="V861" s="147"/>
      <c r="W861" s="147"/>
      <c r="X861" s="147"/>
      <c r="Y861" s="147"/>
      <c r="Z861" s="147"/>
      <c r="AA861" s="147"/>
      <c r="AB861" s="147"/>
      <c r="AC861" s="147"/>
      <c r="AD861" s="147"/>
      <c r="AE861" s="147"/>
      <c r="AF861" s="147"/>
      <c r="AG861" s="147"/>
      <c r="AH861" s="147"/>
    </row>
    <row r="862" spans="1:34" ht="15.75" customHeight="1" x14ac:dyDescent="0.35">
      <c r="A862" s="147"/>
      <c r="B862" s="147"/>
      <c r="C862" s="147"/>
      <c r="D862" s="147"/>
      <c r="E862" s="147"/>
      <c r="F862" s="147"/>
      <c r="G862" s="147"/>
      <c r="H862" s="147"/>
      <c r="I862" s="147"/>
      <c r="J862" s="147"/>
      <c r="K862" s="147"/>
      <c r="L862" s="147"/>
      <c r="M862" s="147"/>
      <c r="N862" s="147"/>
      <c r="O862" s="147"/>
      <c r="P862" s="147"/>
      <c r="Q862" s="147"/>
      <c r="R862" s="147"/>
      <c r="S862" s="147"/>
      <c r="T862" s="147"/>
      <c r="U862" s="147"/>
      <c r="V862" s="147"/>
      <c r="W862" s="147"/>
      <c r="X862" s="147"/>
      <c r="Y862" s="147"/>
      <c r="Z862" s="147"/>
      <c r="AA862" s="147"/>
      <c r="AB862" s="147"/>
      <c r="AC862" s="147"/>
      <c r="AD862" s="147"/>
      <c r="AE862" s="147"/>
      <c r="AF862" s="147"/>
      <c r="AG862" s="147"/>
      <c r="AH862" s="147"/>
    </row>
    <row r="863" spans="1:34" ht="15.75" customHeight="1" x14ac:dyDescent="0.35">
      <c r="A863" s="147"/>
      <c r="B863" s="147"/>
      <c r="C863" s="147"/>
      <c r="D863" s="147"/>
      <c r="E863" s="147"/>
      <c r="F863" s="147"/>
      <c r="G863" s="147"/>
      <c r="H863" s="147"/>
      <c r="I863" s="147"/>
      <c r="J863" s="147"/>
      <c r="K863" s="147"/>
      <c r="L863" s="147"/>
      <c r="M863" s="147"/>
      <c r="N863" s="147"/>
      <c r="O863" s="147"/>
      <c r="P863" s="147"/>
      <c r="Q863" s="147"/>
      <c r="R863" s="147"/>
      <c r="S863" s="147"/>
      <c r="T863" s="147"/>
      <c r="U863" s="147"/>
      <c r="V863" s="147"/>
      <c r="W863" s="147"/>
      <c r="X863" s="147"/>
      <c r="Y863" s="147"/>
      <c r="Z863" s="147"/>
      <c r="AA863" s="147"/>
      <c r="AB863" s="147"/>
      <c r="AC863" s="147"/>
      <c r="AD863" s="147"/>
      <c r="AE863" s="147"/>
      <c r="AF863" s="147"/>
      <c r="AG863" s="147"/>
      <c r="AH863" s="147"/>
    </row>
    <row r="864" spans="1:34" ht="15.75" customHeight="1" x14ac:dyDescent="0.35">
      <c r="A864" s="147"/>
      <c r="B864" s="147"/>
      <c r="C864" s="147"/>
      <c r="D864" s="147"/>
      <c r="E864" s="147"/>
      <c r="F864" s="147"/>
      <c r="G864" s="147"/>
      <c r="H864" s="147"/>
      <c r="I864" s="147"/>
      <c r="J864" s="147"/>
      <c r="K864" s="147"/>
      <c r="L864" s="147"/>
      <c r="M864" s="147"/>
      <c r="N864" s="147"/>
      <c r="O864" s="147"/>
      <c r="P864" s="147"/>
      <c r="Q864" s="147"/>
      <c r="R864" s="147"/>
      <c r="S864" s="147"/>
      <c r="T864" s="147"/>
      <c r="U864" s="147"/>
      <c r="V864" s="147"/>
      <c r="W864" s="147"/>
      <c r="X864" s="147"/>
      <c r="Y864" s="147"/>
      <c r="Z864" s="147"/>
      <c r="AA864" s="147"/>
      <c r="AB864" s="147"/>
      <c r="AC864" s="147"/>
      <c r="AD864" s="147"/>
      <c r="AE864" s="147"/>
      <c r="AF864" s="147"/>
      <c r="AG864" s="147"/>
      <c r="AH864" s="147"/>
    </row>
    <row r="865" spans="1:34" ht="15.75" customHeight="1" x14ac:dyDescent="0.35">
      <c r="A865" s="147"/>
      <c r="B865" s="147"/>
      <c r="C865" s="147"/>
      <c r="D865" s="147"/>
      <c r="E865" s="147"/>
      <c r="F865" s="147"/>
      <c r="G865" s="147"/>
      <c r="H865" s="147"/>
      <c r="I865" s="147"/>
      <c r="J865" s="147"/>
      <c r="K865" s="147"/>
      <c r="L865" s="147"/>
      <c r="M865" s="147"/>
      <c r="N865" s="147"/>
      <c r="O865" s="147"/>
      <c r="P865" s="147"/>
      <c r="Q865" s="147"/>
      <c r="R865" s="147"/>
      <c r="S865" s="147"/>
      <c r="T865" s="147"/>
      <c r="U865" s="147"/>
      <c r="V865" s="147"/>
      <c r="W865" s="147"/>
      <c r="X865" s="147"/>
      <c r="Y865" s="147"/>
      <c r="Z865" s="147"/>
      <c r="AA865" s="147"/>
      <c r="AB865" s="147"/>
      <c r="AC865" s="147"/>
      <c r="AD865" s="147"/>
      <c r="AE865" s="147"/>
      <c r="AF865" s="147"/>
      <c r="AG865" s="147"/>
      <c r="AH865" s="147"/>
    </row>
    <row r="866" spans="1:34" ht="15.75" customHeight="1" x14ac:dyDescent="0.35">
      <c r="A866" s="147"/>
      <c r="B866" s="147"/>
      <c r="C866" s="147"/>
      <c r="D866" s="147"/>
      <c r="E866" s="147"/>
      <c r="F866" s="147"/>
      <c r="G866" s="147"/>
      <c r="H866" s="147"/>
      <c r="I866" s="147"/>
      <c r="J866" s="147"/>
      <c r="K866" s="147"/>
      <c r="L866" s="147"/>
      <c r="M866" s="147"/>
      <c r="N866" s="147"/>
      <c r="O866" s="147"/>
      <c r="P866" s="147"/>
      <c r="Q866" s="147"/>
      <c r="R866" s="147"/>
      <c r="S866" s="147"/>
      <c r="T866" s="147"/>
      <c r="U866" s="147"/>
      <c r="V866" s="147"/>
      <c r="W866" s="147"/>
      <c r="X866" s="147"/>
      <c r="Y866" s="147"/>
      <c r="Z866" s="147"/>
      <c r="AA866" s="147"/>
      <c r="AB866" s="147"/>
      <c r="AC866" s="147"/>
      <c r="AD866" s="147"/>
      <c r="AE866" s="147"/>
      <c r="AF866" s="147"/>
      <c r="AG866" s="147"/>
      <c r="AH866" s="147"/>
    </row>
    <row r="867" spans="1:34" ht="15.75" customHeight="1" x14ac:dyDescent="0.35">
      <c r="A867" s="147"/>
      <c r="B867" s="147"/>
      <c r="C867" s="147"/>
      <c r="D867" s="147"/>
      <c r="E867" s="147"/>
      <c r="F867" s="147"/>
      <c r="G867" s="147"/>
      <c r="H867" s="147"/>
      <c r="I867" s="147"/>
      <c r="J867" s="147"/>
      <c r="K867" s="147"/>
      <c r="L867" s="147"/>
      <c r="M867" s="147"/>
      <c r="N867" s="147"/>
      <c r="O867" s="147"/>
      <c r="P867" s="147"/>
      <c r="Q867" s="147"/>
      <c r="R867" s="147"/>
      <c r="S867" s="147"/>
      <c r="T867" s="147"/>
      <c r="U867" s="147"/>
      <c r="V867" s="147"/>
      <c r="W867" s="147"/>
      <c r="X867" s="147"/>
      <c r="Y867" s="147"/>
      <c r="Z867" s="147"/>
      <c r="AA867" s="147"/>
      <c r="AB867" s="147"/>
      <c r="AC867" s="147"/>
      <c r="AD867" s="147"/>
      <c r="AE867" s="147"/>
      <c r="AF867" s="147"/>
      <c r="AG867" s="147"/>
      <c r="AH867" s="147"/>
    </row>
    <row r="868" spans="1:34" ht="15.75" customHeight="1" x14ac:dyDescent="0.35">
      <c r="A868" s="147"/>
      <c r="B868" s="147"/>
      <c r="C868" s="147"/>
      <c r="D868" s="147"/>
      <c r="E868" s="147"/>
      <c r="F868" s="147"/>
      <c r="G868" s="147"/>
      <c r="H868" s="147"/>
      <c r="I868" s="147"/>
      <c r="J868" s="147"/>
      <c r="K868" s="147"/>
      <c r="L868" s="147"/>
      <c r="M868" s="147"/>
      <c r="N868" s="147"/>
      <c r="O868" s="147"/>
      <c r="P868" s="147"/>
      <c r="Q868" s="147"/>
      <c r="R868" s="147"/>
      <c r="S868" s="147"/>
      <c r="T868" s="147"/>
      <c r="U868" s="147"/>
      <c r="V868" s="147"/>
      <c r="W868" s="147"/>
      <c r="X868" s="147"/>
      <c r="Y868" s="147"/>
      <c r="Z868" s="147"/>
      <c r="AA868" s="147"/>
      <c r="AB868" s="147"/>
      <c r="AC868" s="147"/>
      <c r="AD868" s="147"/>
      <c r="AE868" s="147"/>
      <c r="AF868" s="147"/>
      <c r="AG868" s="147"/>
      <c r="AH868" s="147"/>
    </row>
    <row r="869" spans="1:34" ht="15.75" customHeight="1" x14ac:dyDescent="0.35">
      <c r="A869" s="147"/>
      <c r="B869" s="147"/>
      <c r="C869" s="147"/>
      <c r="D869" s="147"/>
      <c r="E869" s="147"/>
      <c r="F869" s="147"/>
      <c r="G869" s="147"/>
      <c r="H869" s="147"/>
      <c r="I869" s="147"/>
      <c r="J869" s="147"/>
      <c r="K869" s="147"/>
      <c r="L869" s="147"/>
      <c r="M869" s="147"/>
      <c r="N869" s="147"/>
      <c r="O869" s="147"/>
      <c r="P869" s="147"/>
      <c r="Q869" s="147"/>
      <c r="R869" s="147"/>
      <c r="S869" s="147"/>
      <c r="T869" s="147"/>
      <c r="U869" s="147"/>
      <c r="V869" s="147"/>
      <c r="W869" s="147"/>
      <c r="X869" s="147"/>
      <c r="Y869" s="147"/>
      <c r="Z869" s="147"/>
      <c r="AA869" s="147"/>
      <c r="AB869" s="147"/>
      <c r="AC869" s="147"/>
      <c r="AD869" s="147"/>
      <c r="AE869" s="147"/>
      <c r="AF869" s="147"/>
      <c r="AG869" s="147"/>
      <c r="AH869" s="147"/>
    </row>
    <row r="870" spans="1:34" ht="15.75" customHeight="1" x14ac:dyDescent="0.35">
      <c r="A870" s="147"/>
      <c r="B870" s="147"/>
      <c r="C870" s="147"/>
      <c r="D870" s="147"/>
      <c r="E870" s="147"/>
      <c r="F870" s="147"/>
      <c r="G870" s="147"/>
      <c r="H870" s="147"/>
      <c r="I870" s="147"/>
      <c r="J870" s="147"/>
      <c r="K870" s="147"/>
      <c r="L870" s="147"/>
      <c r="M870" s="147"/>
      <c r="N870" s="147"/>
      <c r="O870" s="147"/>
      <c r="P870" s="147"/>
      <c r="Q870" s="147"/>
      <c r="R870" s="147"/>
      <c r="S870" s="147"/>
      <c r="T870" s="147"/>
      <c r="U870" s="147"/>
      <c r="V870" s="147"/>
      <c r="W870" s="147"/>
      <c r="X870" s="147"/>
      <c r="Y870" s="147"/>
      <c r="Z870" s="147"/>
      <c r="AA870" s="147"/>
      <c r="AB870" s="147"/>
      <c r="AC870" s="147"/>
      <c r="AD870" s="147"/>
      <c r="AE870" s="147"/>
      <c r="AF870" s="147"/>
      <c r="AG870" s="147"/>
      <c r="AH870" s="147"/>
    </row>
    <row r="871" spans="1:34" ht="15.75" customHeight="1" x14ac:dyDescent="0.35">
      <c r="A871" s="147"/>
      <c r="B871" s="147"/>
      <c r="C871" s="147"/>
      <c r="D871" s="147"/>
      <c r="E871" s="147"/>
      <c r="F871" s="147"/>
      <c r="G871" s="147"/>
      <c r="H871" s="147"/>
      <c r="I871" s="147"/>
      <c r="J871" s="147"/>
      <c r="K871" s="147"/>
      <c r="L871" s="147"/>
      <c r="M871" s="147"/>
      <c r="N871" s="147"/>
      <c r="O871" s="147"/>
      <c r="P871" s="147"/>
      <c r="Q871" s="147"/>
      <c r="R871" s="147"/>
      <c r="S871" s="147"/>
      <c r="T871" s="147"/>
      <c r="U871" s="147"/>
      <c r="V871" s="147"/>
      <c r="W871" s="147"/>
      <c r="X871" s="147"/>
      <c r="Y871" s="147"/>
      <c r="Z871" s="147"/>
      <c r="AA871" s="147"/>
      <c r="AB871" s="147"/>
      <c r="AC871" s="147"/>
      <c r="AD871" s="147"/>
      <c r="AE871" s="147"/>
      <c r="AF871" s="147"/>
      <c r="AG871" s="147"/>
      <c r="AH871" s="147"/>
    </row>
    <row r="872" spans="1:34" ht="15.75" customHeight="1" x14ac:dyDescent="0.35">
      <c r="A872" s="147"/>
      <c r="B872" s="147"/>
      <c r="C872" s="147"/>
      <c r="D872" s="147"/>
      <c r="E872" s="147"/>
      <c r="F872" s="147"/>
      <c r="G872" s="147"/>
      <c r="H872" s="147"/>
      <c r="I872" s="147"/>
      <c r="J872" s="147"/>
      <c r="K872" s="147"/>
      <c r="L872" s="147"/>
      <c r="M872" s="147"/>
      <c r="N872" s="147"/>
      <c r="O872" s="147"/>
      <c r="P872" s="147"/>
      <c r="Q872" s="147"/>
      <c r="R872" s="147"/>
      <c r="S872" s="147"/>
      <c r="T872" s="147"/>
      <c r="U872" s="147"/>
      <c r="V872" s="147"/>
      <c r="W872" s="147"/>
      <c r="X872" s="147"/>
      <c r="Y872" s="147"/>
      <c r="Z872" s="147"/>
      <c r="AA872" s="147"/>
      <c r="AB872" s="147"/>
      <c r="AC872" s="147"/>
      <c r="AD872" s="147"/>
      <c r="AE872" s="147"/>
      <c r="AF872" s="147"/>
      <c r="AG872" s="147"/>
      <c r="AH872" s="147"/>
    </row>
    <row r="873" spans="1:34" ht="15.75" customHeight="1" x14ac:dyDescent="0.35">
      <c r="A873" s="147"/>
      <c r="B873" s="147"/>
      <c r="C873" s="147"/>
      <c r="D873" s="147"/>
      <c r="E873" s="147"/>
      <c r="F873" s="147"/>
      <c r="G873" s="147"/>
      <c r="H873" s="147"/>
      <c r="I873" s="147"/>
      <c r="J873" s="147"/>
      <c r="K873" s="147"/>
      <c r="L873" s="147"/>
      <c r="M873" s="147"/>
      <c r="N873" s="147"/>
      <c r="O873" s="147"/>
      <c r="P873" s="147"/>
      <c r="Q873" s="147"/>
      <c r="R873" s="147"/>
      <c r="S873" s="147"/>
      <c r="T873" s="147"/>
      <c r="U873" s="147"/>
      <c r="V873" s="147"/>
      <c r="W873" s="147"/>
      <c r="X873" s="147"/>
      <c r="Y873" s="147"/>
      <c r="Z873" s="147"/>
      <c r="AA873" s="147"/>
      <c r="AB873" s="147"/>
      <c r="AC873" s="147"/>
      <c r="AD873" s="147"/>
      <c r="AE873" s="147"/>
      <c r="AF873" s="147"/>
      <c r="AG873" s="147"/>
      <c r="AH873" s="147"/>
    </row>
    <row r="874" spans="1:34" ht="15.75" customHeight="1" x14ac:dyDescent="0.35">
      <c r="A874" s="147"/>
      <c r="B874" s="147"/>
      <c r="C874" s="147"/>
      <c r="D874" s="147"/>
      <c r="E874" s="147"/>
      <c r="F874" s="147"/>
      <c r="G874" s="147"/>
      <c r="H874" s="147"/>
      <c r="I874" s="147"/>
      <c r="J874" s="147"/>
      <c r="K874" s="147"/>
      <c r="L874" s="147"/>
      <c r="M874" s="147"/>
      <c r="N874" s="147"/>
      <c r="O874" s="147"/>
      <c r="P874" s="147"/>
      <c r="Q874" s="147"/>
      <c r="R874" s="147"/>
      <c r="S874" s="147"/>
      <c r="T874" s="147"/>
      <c r="U874" s="147"/>
      <c r="V874" s="147"/>
      <c r="W874" s="147"/>
      <c r="X874" s="147"/>
      <c r="Y874" s="147"/>
      <c r="Z874" s="147"/>
      <c r="AA874" s="147"/>
      <c r="AB874" s="147"/>
      <c r="AC874" s="147"/>
      <c r="AD874" s="147"/>
      <c r="AE874" s="147"/>
      <c r="AF874" s="147"/>
      <c r="AG874" s="147"/>
      <c r="AH874" s="147"/>
    </row>
    <row r="875" spans="1:34" ht="15.75" customHeight="1" x14ac:dyDescent="0.35">
      <c r="A875" s="147"/>
      <c r="B875" s="147"/>
      <c r="C875" s="147"/>
      <c r="D875" s="147"/>
      <c r="E875" s="147"/>
      <c r="F875" s="147"/>
      <c r="G875" s="147"/>
      <c r="H875" s="147"/>
      <c r="I875" s="147"/>
      <c r="J875" s="147"/>
      <c r="K875" s="147"/>
      <c r="L875" s="147"/>
      <c r="M875" s="147"/>
      <c r="N875" s="147"/>
      <c r="O875" s="147"/>
      <c r="P875" s="147"/>
      <c r="Q875" s="147"/>
      <c r="R875" s="147"/>
      <c r="S875" s="147"/>
      <c r="T875" s="147"/>
      <c r="U875" s="147"/>
      <c r="V875" s="147"/>
      <c r="W875" s="147"/>
      <c r="X875" s="147"/>
      <c r="Y875" s="147"/>
      <c r="Z875" s="147"/>
      <c r="AA875" s="147"/>
      <c r="AB875" s="147"/>
      <c r="AC875" s="147"/>
      <c r="AD875" s="147"/>
      <c r="AE875" s="147"/>
      <c r="AF875" s="147"/>
      <c r="AG875" s="147"/>
      <c r="AH875" s="147"/>
    </row>
    <row r="876" spans="1:34" ht="15.75" customHeight="1" x14ac:dyDescent="0.35">
      <c r="A876" s="147"/>
      <c r="B876" s="147"/>
      <c r="C876" s="147"/>
      <c r="D876" s="147"/>
      <c r="E876" s="147"/>
      <c r="F876" s="147"/>
      <c r="G876" s="147"/>
      <c r="H876" s="147"/>
      <c r="I876" s="147"/>
      <c r="J876" s="147"/>
      <c r="K876" s="147"/>
      <c r="L876" s="147"/>
      <c r="M876" s="147"/>
      <c r="N876" s="147"/>
      <c r="O876" s="147"/>
      <c r="P876" s="147"/>
      <c r="Q876" s="147"/>
      <c r="R876" s="147"/>
      <c r="S876" s="147"/>
      <c r="T876" s="147"/>
      <c r="U876" s="147"/>
      <c r="V876" s="147"/>
      <c r="W876" s="147"/>
      <c r="X876" s="147"/>
      <c r="Y876" s="147"/>
      <c r="Z876" s="147"/>
      <c r="AA876" s="147"/>
      <c r="AB876" s="147"/>
      <c r="AC876" s="147"/>
      <c r="AD876" s="147"/>
      <c r="AE876" s="147"/>
      <c r="AF876" s="147"/>
      <c r="AG876" s="147"/>
      <c r="AH876" s="147"/>
    </row>
    <row r="877" spans="1:34" ht="15.75" customHeight="1" x14ac:dyDescent="0.35">
      <c r="A877" s="147"/>
      <c r="B877" s="147"/>
      <c r="C877" s="147"/>
      <c r="D877" s="147"/>
      <c r="E877" s="147"/>
      <c r="F877" s="147"/>
      <c r="G877" s="147"/>
      <c r="H877" s="147"/>
      <c r="I877" s="147"/>
      <c r="J877" s="147"/>
      <c r="K877" s="147"/>
      <c r="L877" s="147"/>
      <c r="M877" s="147"/>
      <c r="N877" s="147"/>
      <c r="O877" s="147"/>
      <c r="P877" s="147"/>
      <c r="Q877" s="147"/>
      <c r="R877" s="147"/>
      <c r="S877" s="147"/>
      <c r="T877" s="147"/>
      <c r="U877" s="147"/>
      <c r="V877" s="147"/>
      <c r="W877" s="147"/>
      <c r="X877" s="147"/>
      <c r="Y877" s="147"/>
      <c r="Z877" s="147"/>
      <c r="AA877" s="147"/>
      <c r="AB877" s="147"/>
      <c r="AC877" s="147"/>
      <c r="AD877" s="147"/>
      <c r="AE877" s="147"/>
      <c r="AF877" s="147"/>
      <c r="AG877" s="147"/>
      <c r="AH877" s="147"/>
    </row>
    <row r="878" spans="1:34" ht="15.75" customHeight="1" x14ac:dyDescent="0.35">
      <c r="A878" s="147"/>
      <c r="B878" s="147"/>
      <c r="C878" s="147"/>
      <c r="D878" s="147"/>
      <c r="E878" s="147"/>
      <c r="F878" s="147"/>
      <c r="G878" s="147"/>
      <c r="H878" s="147"/>
      <c r="I878" s="147"/>
      <c r="J878" s="147"/>
      <c r="K878" s="147"/>
      <c r="L878" s="147"/>
      <c r="M878" s="147"/>
      <c r="N878" s="147"/>
      <c r="O878" s="147"/>
      <c r="P878" s="147"/>
      <c r="Q878" s="147"/>
      <c r="R878" s="147"/>
      <c r="S878" s="147"/>
      <c r="T878" s="147"/>
      <c r="U878" s="147"/>
      <c r="V878" s="147"/>
      <c r="W878" s="147"/>
      <c r="X878" s="147"/>
      <c r="Y878" s="147"/>
      <c r="Z878" s="147"/>
      <c r="AA878" s="147"/>
      <c r="AB878" s="147"/>
      <c r="AC878" s="147"/>
      <c r="AD878" s="147"/>
      <c r="AE878" s="147"/>
      <c r="AF878" s="147"/>
      <c r="AG878" s="147"/>
      <c r="AH878" s="147"/>
    </row>
    <row r="879" spans="1:34" ht="15.75" customHeight="1" x14ac:dyDescent="0.35">
      <c r="A879" s="147"/>
      <c r="B879" s="147"/>
      <c r="C879" s="147"/>
      <c r="D879" s="147"/>
      <c r="E879" s="147"/>
      <c r="F879" s="147"/>
      <c r="G879" s="147"/>
      <c r="H879" s="147"/>
      <c r="I879" s="147"/>
      <c r="J879" s="147"/>
      <c r="K879" s="147"/>
      <c r="L879" s="147"/>
      <c r="M879" s="147"/>
      <c r="N879" s="147"/>
      <c r="O879" s="147"/>
      <c r="P879" s="147"/>
      <c r="Q879" s="147"/>
      <c r="R879" s="147"/>
      <c r="S879" s="147"/>
      <c r="T879" s="147"/>
      <c r="U879" s="147"/>
      <c r="V879" s="147"/>
      <c r="W879" s="147"/>
      <c r="X879" s="147"/>
      <c r="Y879" s="147"/>
      <c r="Z879" s="147"/>
      <c r="AA879" s="147"/>
      <c r="AB879" s="147"/>
      <c r="AC879" s="147"/>
      <c r="AD879" s="147"/>
      <c r="AE879" s="147"/>
      <c r="AF879" s="147"/>
      <c r="AG879" s="147"/>
      <c r="AH879" s="147"/>
    </row>
    <row r="880" spans="1:34" ht="15.75" customHeight="1" x14ac:dyDescent="0.35">
      <c r="A880" s="147"/>
      <c r="B880" s="147"/>
      <c r="C880" s="147"/>
      <c r="D880" s="147"/>
      <c r="E880" s="147"/>
      <c r="F880" s="147"/>
      <c r="G880" s="147"/>
      <c r="H880" s="147"/>
      <c r="I880" s="147"/>
      <c r="J880" s="147"/>
      <c r="K880" s="147"/>
      <c r="L880" s="147"/>
      <c r="M880" s="147"/>
      <c r="N880" s="147"/>
      <c r="O880" s="147"/>
      <c r="P880" s="147"/>
      <c r="Q880" s="147"/>
      <c r="R880" s="147"/>
      <c r="S880" s="147"/>
      <c r="T880" s="147"/>
      <c r="U880" s="147"/>
      <c r="V880" s="147"/>
      <c r="W880" s="147"/>
      <c r="X880" s="147"/>
      <c r="Y880" s="147"/>
      <c r="Z880" s="147"/>
      <c r="AA880" s="147"/>
      <c r="AB880" s="147"/>
      <c r="AC880" s="147"/>
      <c r="AD880" s="147"/>
      <c r="AE880" s="147"/>
      <c r="AF880" s="147"/>
      <c r="AG880" s="147"/>
      <c r="AH880" s="147"/>
    </row>
    <row r="881" spans="1:34" ht="15.75" customHeight="1" x14ac:dyDescent="0.35">
      <c r="A881" s="147"/>
      <c r="B881" s="147"/>
      <c r="C881" s="147"/>
      <c r="D881" s="147"/>
      <c r="E881" s="147"/>
      <c r="F881" s="147"/>
      <c r="G881" s="147"/>
      <c r="H881" s="147"/>
      <c r="I881" s="147"/>
      <c r="J881" s="147"/>
      <c r="K881" s="147"/>
      <c r="L881" s="147"/>
      <c r="M881" s="147"/>
      <c r="N881" s="147"/>
      <c r="O881" s="147"/>
      <c r="P881" s="147"/>
      <c r="Q881" s="147"/>
      <c r="R881" s="147"/>
      <c r="S881" s="147"/>
      <c r="T881" s="147"/>
      <c r="U881" s="147"/>
      <c r="V881" s="147"/>
      <c r="W881" s="147"/>
      <c r="X881" s="147"/>
      <c r="Y881" s="147"/>
      <c r="Z881" s="147"/>
      <c r="AA881" s="147"/>
      <c r="AB881" s="147"/>
      <c r="AC881" s="147"/>
      <c r="AD881" s="147"/>
      <c r="AE881" s="147"/>
      <c r="AF881" s="147"/>
      <c r="AG881" s="147"/>
      <c r="AH881" s="147"/>
    </row>
    <row r="882" spans="1:34" ht="15.75" customHeight="1" x14ac:dyDescent="0.35">
      <c r="A882" s="147"/>
      <c r="B882" s="147"/>
      <c r="C882" s="147"/>
      <c r="D882" s="147"/>
      <c r="E882" s="147"/>
      <c r="F882" s="147"/>
      <c r="G882" s="147"/>
      <c r="H882" s="147"/>
      <c r="I882" s="147"/>
      <c r="J882" s="147"/>
      <c r="K882" s="147"/>
      <c r="L882" s="147"/>
      <c r="M882" s="147"/>
      <c r="N882" s="147"/>
      <c r="O882" s="147"/>
      <c r="P882" s="147"/>
      <c r="Q882" s="147"/>
      <c r="R882" s="147"/>
      <c r="S882" s="147"/>
      <c r="T882" s="147"/>
      <c r="U882" s="147"/>
      <c r="V882" s="147"/>
      <c r="W882" s="147"/>
      <c r="X882" s="147"/>
      <c r="Y882" s="147"/>
      <c r="Z882" s="147"/>
      <c r="AA882" s="147"/>
      <c r="AB882" s="147"/>
      <c r="AC882" s="147"/>
      <c r="AD882" s="147"/>
      <c r="AE882" s="147"/>
      <c r="AF882" s="147"/>
      <c r="AG882" s="147"/>
      <c r="AH882" s="147"/>
    </row>
    <row r="883" spans="1:34" ht="15.75" customHeight="1" x14ac:dyDescent="0.35">
      <c r="A883" s="147"/>
      <c r="B883" s="147"/>
      <c r="C883" s="147"/>
      <c r="D883" s="147"/>
      <c r="E883" s="147"/>
      <c r="F883" s="147"/>
      <c r="G883" s="147"/>
      <c r="H883" s="147"/>
      <c r="I883" s="147"/>
      <c r="J883" s="147"/>
      <c r="K883" s="147"/>
      <c r="L883" s="147"/>
      <c r="M883" s="147"/>
      <c r="N883" s="147"/>
      <c r="O883" s="147"/>
      <c r="P883" s="147"/>
      <c r="Q883" s="147"/>
      <c r="R883" s="147"/>
      <c r="S883" s="147"/>
      <c r="T883" s="147"/>
      <c r="U883" s="147"/>
      <c r="V883" s="147"/>
      <c r="W883" s="147"/>
      <c r="X883" s="147"/>
      <c r="Y883" s="147"/>
      <c r="Z883" s="147"/>
      <c r="AA883" s="147"/>
      <c r="AB883" s="147"/>
      <c r="AC883" s="147"/>
      <c r="AD883" s="147"/>
      <c r="AE883" s="147"/>
      <c r="AF883" s="147"/>
      <c r="AG883" s="147"/>
      <c r="AH883" s="147"/>
    </row>
    <row r="884" spans="1:34" ht="15.75" customHeight="1" x14ac:dyDescent="0.35">
      <c r="A884" s="147"/>
      <c r="B884" s="147"/>
      <c r="C884" s="147"/>
      <c r="D884" s="147"/>
      <c r="E884" s="147"/>
      <c r="F884" s="147"/>
      <c r="G884" s="147"/>
      <c r="H884" s="147"/>
      <c r="I884" s="147"/>
      <c r="J884" s="147"/>
      <c r="K884" s="147"/>
      <c r="L884" s="147"/>
      <c r="M884" s="147"/>
      <c r="N884" s="147"/>
      <c r="O884" s="147"/>
      <c r="P884" s="147"/>
      <c r="Q884" s="147"/>
      <c r="R884" s="147"/>
      <c r="S884" s="147"/>
      <c r="T884" s="147"/>
      <c r="U884" s="147"/>
      <c r="V884" s="147"/>
      <c r="W884" s="147"/>
      <c r="X884" s="147"/>
      <c r="Y884" s="147"/>
      <c r="Z884" s="147"/>
      <c r="AA884" s="147"/>
      <c r="AB884" s="147"/>
      <c r="AC884" s="147"/>
      <c r="AD884" s="147"/>
      <c r="AE884" s="147"/>
      <c r="AF884" s="147"/>
      <c r="AG884" s="147"/>
      <c r="AH884" s="147"/>
    </row>
    <row r="885" spans="1:34" ht="15.75" customHeight="1" x14ac:dyDescent="0.35">
      <c r="A885" s="147"/>
      <c r="B885" s="147"/>
      <c r="C885" s="147"/>
      <c r="D885" s="147"/>
      <c r="E885" s="147"/>
      <c r="F885" s="147"/>
      <c r="G885" s="147"/>
      <c r="H885" s="147"/>
      <c r="I885" s="147"/>
      <c r="J885" s="147"/>
      <c r="K885" s="147"/>
      <c r="L885" s="147"/>
      <c r="M885" s="147"/>
      <c r="N885" s="147"/>
      <c r="O885" s="147"/>
      <c r="P885" s="147"/>
      <c r="Q885" s="147"/>
      <c r="R885" s="147"/>
      <c r="S885" s="147"/>
      <c r="T885" s="147"/>
      <c r="U885" s="147"/>
      <c r="V885" s="147"/>
      <c r="W885" s="147"/>
      <c r="X885" s="147"/>
      <c r="Y885" s="147"/>
      <c r="Z885" s="147"/>
      <c r="AA885" s="147"/>
      <c r="AB885" s="147"/>
      <c r="AC885" s="147"/>
      <c r="AD885" s="147"/>
      <c r="AE885" s="147"/>
      <c r="AF885" s="147"/>
      <c r="AG885" s="147"/>
      <c r="AH885" s="147"/>
    </row>
    <row r="886" spans="1:34" ht="15.75" customHeight="1" x14ac:dyDescent="0.35">
      <c r="A886" s="147"/>
      <c r="B886" s="147"/>
      <c r="C886" s="147"/>
      <c r="D886" s="147"/>
      <c r="E886" s="147"/>
      <c r="F886" s="147"/>
      <c r="G886" s="147"/>
      <c r="H886" s="147"/>
      <c r="I886" s="147"/>
      <c r="J886" s="147"/>
      <c r="K886" s="147"/>
      <c r="L886" s="147"/>
      <c r="M886" s="147"/>
      <c r="N886" s="147"/>
      <c r="O886" s="147"/>
      <c r="P886" s="147"/>
      <c r="Q886" s="147"/>
      <c r="R886" s="147"/>
      <c r="S886" s="147"/>
      <c r="T886" s="147"/>
      <c r="U886" s="147"/>
      <c r="V886" s="147"/>
      <c r="W886" s="147"/>
      <c r="X886" s="147"/>
      <c r="Y886" s="147"/>
      <c r="Z886" s="147"/>
      <c r="AA886" s="147"/>
      <c r="AB886" s="147"/>
      <c r="AC886" s="147"/>
      <c r="AD886" s="147"/>
      <c r="AE886" s="147"/>
      <c r="AF886" s="147"/>
      <c r="AG886" s="147"/>
      <c r="AH886" s="147"/>
    </row>
    <row r="887" spans="1:34" ht="15.75" customHeight="1" x14ac:dyDescent="0.35">
      <c r="A887" s="147"/>
      <c r="B887" s="147"/>
      <c r="C887" s="147"/>
      <c r="D887" s="147"/>
      <c r="E887" s="147"/>
      <c r="F887" s="147"/>
      <c r="G887" s="147"/>
      <c r="H887" s="147"/>
      <c r="I887" s="147"/>
      <c r="J887" s="147"/>
      <c r="K887" s="147"/>
      <c r="L887" s="147"/>
      <c r="M887" s="147"/>
      <c r="N887" s="147"/>
      <c r="O887" s="147"/>
      <c r="P887" s="147"/>
      <c r="Q887" s="147"/>
      <c r="R887" s="147"/>
      <c r="S887" s="147"/>
      <c r="T887" s="147"/>
      <c r="U887" s="147"/>
      <c r="V887" s="147"/>
      <c r="W887" s="147"/>
      <c r="X887" s="147"/>
      <c r="Y887" s="147"/>
      <c r="Z887" s="147"/>
      <c r="AA887" s="147"/>
      <c r="AB887" s="147"/>
      <c r="AC887" s="147"/>
      <c r="AD887" s="147"/>
      <c r="AE887" s="147"/>
      <c r="AF887" s="147"/>
      <c r="AG887" s="147"/>
      <c r="AH887" s="147"/>
    </row>
    <row r="888" spans="1:34" ht="15.75" customHeight="1" x14ac:dyDescent="0.35">
      <c r="A888" s="147"/>
      <c r="B888" s="147"/>
      <c r="C888" s="147"/>
      <c r="D888" s="147"/>
      <c r="E888" s="147"/>
      <c r="F888" s="147"/>
      <c r="G888" s="147"/>
      <c r="H888" s="147"/>
      <c r="I888" s="147"/>
      <c r="J888" s="147"/>
      <c r="K888" s="147"/>
      <c r="L888" s="147"/>
      <c r="M888" s="147"/>
      <c r="N888" s="147"/>
      <c r="O888" s="147"/>
      <c r="P888" s="147"/>
      <c r="Q888" s="147"/>
      <c r="R888" s="147"/>
      <c r="S888" s="147"/>
      <c r="T888" s="147"/>
      <c r="U888" s="147"/>
      <c r="V888" s="147"/>
      <c r="W888" s="147"/>
      <c r="X888" s="147"/>
      <c r="Y888" s="147"/>
      <c r="Z888" s="147"/>
      <c r="AA888" s="147"/>
      <c r="AB888" s="147"/>
      <c r="AC888" s="147"/>
      <c r="AD888" s="147"/>
      <c r="AE888" s="147"/>
      <c r="AF888" s="147"/>
      <c r="AG888" s="147"/>
      <c r="AH888" s="147"/>
    </row>
    <row r="889" spans="1:34" ht="15.75" customHeight="1" x14ac:dyDescent="0.35">
      <c r="A889" s="147"/>
      <c r="B889" s="147"/>
      <c r="C889" s="147"/>
      <c r="D889" s="147"/>
      <c r="E889" s="147"/>
      <c r="F889" s="147"/>
      <c r="G889" s="147"/>
      <c r="H889" s="147"/>
      <c r="I889" s="147"/>
      <c r="J889" s="147"/>
      <c r="K889" s="147"/>
      <c r="L889" s="147"/>
      <c r="M889" s="147"/>
      <c r="N889" s="147"/>
      <c r="O889" s="147"/>
      <c r="P889" s="147"/>
      <c r="Q889" s="147"/>
      <c r="R889" s="147"/>
      <c r="S889" s="147"/>
      <c r="T889" s="147"/>
      <c r="U889" s="147"/>
      <c r="V889" s="147"/>
      <c r="W889" s="147"/>
      <c r="X889" s="147"/>
      <c r="Y889" s="147"/>
      <c r="Z889" s="147"/>
      <c r="AA889" s="147"/>
      <c r="AB889" s="147"/>
      <c r="AC889" s="147"/>
      <c r="AD889" s="147"/>
      <c r="AE889" s="147"/>
      <c r="AF889" s="147"/>
      <c r="AG889" s="147"/>
      <c r="AH889" s="147"/>
    </row>
    <row r="890" spans="1:34" ht="15.75" customHeight="1" x14ac:dyDescent="0.35">
      <c r="A890" s="147"/>
      <c r="B890" s="147"/>
      <c r="C890" s="147"/>
      <c r="D890" s="147"/>
      <c r="E890" s="147"/>
      <c r="F890" s="147"/>
      <c r="G890" s="147"/>
      <c r="H890" s="147"/>
      <c r="I890" s="147"/>
      <c r="J890" s="147"/>
      <c r="K890" s="147"/>
      <c r="L890" s="147"/>
      <c r="M890" s="147"/>
      <c r="N890" s="147"/>
      <c r="O890" s="147"/>
      <c r="P890" s="147"/>
      <c r="Q890" s="147"/>
      <c r="R890" s="147"/>
      <c r="S890" s="147"/>
      <c r="T890" s="147"/>
      <c r="U890" s="147"/>
      <c r="V890" s="147"/>
      <c r="W890" s="147"/>
      <c r="X890" s="147"/>
      <c r="Y890" s="147"/>
      <c r="Z890" s="147"/>
      <c r="AA890" s="147"/>
      <c r="AB890" s="147"/>
      <c r="AC890" s="147"/>
      <c r="AD890" s="147"/>
      <c r="AE890" s="147"/>
      <c r="AF890" s="147"/>
      <c r="AG890" s="147"/>
      <c r="AH890" s="147"/>
    </row>
    <row r="891" spans="1:34" ht="15.75" customHeight="1" x14ac:dyDescent="0.35">
      <c r="A891" s="147"/>
      <c r="B891" s="147"/>
      <c r="C891" s="147"/>
      <c r="D891" s="147"/>
      <c r="E891" s="147"/>
      <c r="F891" s="147"/>
      <c r="G891" s="147"/>
      <c r="H891" s="147"/>
      <c r="I891" s="147"/>
      <c r="J891" s="147"/>
      <c r="K891" s="147"/>
      <c r="L891" s="147"/>
      <c r="M891" s="147"/>
      <c r="N891" s="147"/>
      <c r="O891" s="147"/>
      <c r="P891" s="147"/>
      <c r="Q891" s="147"/>
      <c r="R891" s="147"/>
      <c r="S891" s="147"/>
      <c r="T891" s="147"/>
      <c r="U891" s="147"/>
      <c r="V891" s="147"/>
      <c r="W891" s="147"/>
      <c r="X891" s="147"/>
      <c r="Y891" s="147"/>
      <c r="Z891" s="147"/>
      <c r="AA891" s="147"/>
      <c r="AB891" s="147"/>
      <c r="AC891" s="147"/>
      <c r="AD891" s="147"/>
      <c r="AE891" s="147"/>
      <c r="AF891" s="147"/>
      <c r="AG891" s="147"/>
      <c r="AH891" s="147"/>
    </row>
    <row r="892" spans="1:34" ht="15.75" customHeight="1" x14ac:dyDescent="0.35">
      <c r="A892" s="147"/>
      <c r="B892" s="147"/>
      <c r="C892" s="147"/>
      <c r="D892" s="147"/>
      <c r="E892" s="147"/>
      <c r="F892" s="147"/>
      <c r="G892" s="147"/>
      <c r="H892" s="147"/>
      <c r="I892" s="147"/>
      <c r="J892" s="147"/>
      <c r="K892" s="147"/>
      <c r="L892" s="147"/>
      <c r="M892" s="147"/>
      <c r="N892" s="147"/>
      <c r="O892" s="147"/>
      <c r="P892" s="147"/>
      <c r="Q892" s="147"/>
      <c r="R892" s="147"/>
      <c r="S892" s="147"/>
      <c r="T892" s="147"/>
      <c r="U892" s="147"/>
      <c r="V892" s="147"/>
      <c r="W892" s="147"/>
      <c r="X892" s="147"/>
      <c r="Y892" s="147"/>
      <c r="Z892" s="147"/>
      <c r="AA892" s="147"/>
      <c r="AB892" s="147"/>
      <c r="AC892" s="147"/>
      <c r="AD892" s="147"/>
      <c r="AE892" s="147"/>
      <c r="AF892" s="147"/>
      <c r="AG892" s="147"/>
      <c r="AH892" s="147"/>
    </row>
    <row r="893" spans="1:34" ht="15.75" customHeight="1" x14ac:dyDescent="0.35">
      <c r="A893" s="147"/>
      <c r="B893" s="147"/>
      <c r="C893" s="147"/>
      <c r="D893" s="147"/>
      <c r="E893" s="147"/>
      <c r="F893" s="147"/>
      <c r="G893" s="147"/>
      <c r="H893" s="147"/>
      <c r="I893" s="147"/>
      <c r="J893" s="147"/>
      <c r="K893" s="147"/>
      <c r="L893" s="147"/>
      <c r="M893" s="147"/>
      <c r="N893" s="147"/>
      <c r="O893" s="147"/>
      <c r="P893" s="147"/>
      <c r="Q893" s="147"/>
      <c r="R893" s="147"/>
      <c r="S893" s="147"/>
      <c r="T893" s="147"/>
      <c r="U893" s="147"/>
      <c r="V893" s="147"/>
      <c r="W893" s="147"/>
      <c r="X893" s="147"/>
      <c r="Y893" s="147"/>
      <c r="Z893" s="147"/>
      <c r="AA893" s="147"/>
      <c r="AB893" s="147"/>
      <c r="AC893" s="147"/>
      <c r="AD893" s="147"/>
      <c r="AE893" s="147"/>
      <c r="AF893" s="147"/>
      <c r="AG893" s="147"/>
      <c r="AH893" s="147"/>
    </row>
    <row r="894" spans="1:34" ht="15.75" customHeight="1" x14ac:dyDescent="0.35">
      <c r="A894" s="147"/>
      <c r="B894" s="147"/>
      <c r="C894" s="147"/>
      <c r="D894" s="147"/>
      <c r="E894" s="147"/>
      <c r="F894" s="147"/>
      <c r="G894" s="147"/>
      <c r="H894" s="147"/>
      <c r="I894" s="147"/>
      <c r="J894" s="147"/>
      <c r="K894" s="147"/>
      <c r="L894" s="147"/>
      <c r="M894" s="147"/>
      <c r="N894" s="147"/>
      <c r="O894" s="147"/>
      <c r="P894" s="147"/>
      <c r="Q894" s="147"/>
      <c r="R894" s="147"/>
      <c r="S894" s="147"/>
      <c r="T894" s="147"/>
      <c r="U894" s="147"/>
      <c r="V894" s="147"/>
      <c r="W894" s="147"/>
      <c r="X894" s="147"/>
      <c r="Y894" s="147"/>
      <c r="Z894" s="147"/>
      <c r="AA894" s="147"/>
      <c r="AB894" s="147"/>
      <c r="AC894" s="147"/>
      <c r="AD894" s="147"/>
      <c r="AE894" s="147"/>
      <c r="AF894" s="147"/>
      <c r="AG894" s="147"/>
      <c r="AH894" s="147"/>
    </row>
    <row r="895" spans="1:34" ht="15.75" customHeight="1" x14ac:dyDescent="0.35">
      <c r="A895" s="147"/>
      <c r="B895" s="147"/>
      <c r="C895" s="147"/>
      <c r="D895" s="147"/>
      <c r="E895" s="147"/>
      <c r="F895" s="147"/>
      <c r="G895" s="147"/>
      <c r="H895" s="147"/>
      <c r="I895" s="147"/>
      <c r="J895" s="147"/>
      <c r="K895" s="147"/>
      <c r="L895" s="147"/>
      <c r="M895" s="147"/>
      <c r="N895" s="147"/>
      <c r="O895" s="147"/>
      <c r="P895" s="147"/>
      <c r="Q895" s="147"/>
      <c r="R895" s="147"/>
      <c r="S895" s="147"/>
      <c r="T895" s="147"/>
      <c r="U895" s="147"/>
      <c r="V895" s="147"/>
      <c r="W895" s="147"/>
      <c r="X895" s="147"/>
      <c r="Y895" s="147"/>
      <c r="Z895" s="147"/>
      <c r="AA895" s="147"/>
      <c r="AB895" s="147"/>
      <c r="AC895" s="147"/>
      <c r="AD895" s="147"/>
      <c r="AE895" s="147"/>
      <c r="AF895" s="147"/>
      <c r="AG895" s="147"/>
      <c r="AH895" s="147"/>
    </row>
    <row r="896" spans="1:34" ht="15.75" customHeight="1" x14ac:dyDescent="0.35">
      <c r="A896" s="147"/>
      <c r="B896" s="147"/>
      <c r="C896" s="147"/>
      <c r="D896" s="147"/>
      <c r="E896" s="147"/>
      <c r="F896" s="147"/>
      <c r="G896" s="147"/>
      <c r="H896" s="147"/>
      <c r="I896" s="147"/>
      <c r="J896" s="147"/>
      <c r="K896" s="147"/>
      <c r="L896" s="147"/>
      <c r="M896" s="147"/>
      <c r="N896" s="147"/>
      <c r="O896" s="147"/>
      <c r="P896" s="147"/>
      <c r="Q896" s="147"/>
      <c r="R896" s="147"/>
      <c r="S896" s="147"/>
      <c r="T896" s="147"/>
      <c r="U896" s="147"/>
      <c r="V896" s="147"/>
      <c r="W896" s="147"/>
      <c r="X896" s="147"/>
      <c r="Y896" s="147"/>
      <c r="Z896" s="147"/>
      <c r="AA896" s="147"/>
      <c r="AB896" s="147"/>
      <c r="AC896" s="147"/>
      <c r="AD896" s="147"/>
      <c r="AE896" s="147"/>
      <c r="AF896" s="147"/>
      <c r="AG896" s="147"/>
      <c r="AH896" s="147"/>
    </row>
    <row r="897" spans="1:34" ht="15.75" customHeight="1" x14ac:dyDescent="0.35">
      <c r="A897" s="147"/>
      <c r="B897" s="147"/>
      <c r="C897" s="147"/>
      <c r="D897" s="147"/>
      <c r="E897" s="147"/>
      <c r="F897" s="147"/>
      <c r="G897" s="147"/>
      <c r="H897" s="147"/>
      <c r="I897" s="147"/>
      <c r="J897" s="147"/>
      <c r="K897" s="147"/>
      <c r="L897" s="147"/>
      <c r="M897" s="147"/>
      <c r="N897" s="147"/>
      <c r="O897" s="147"/>
      <c r="P897" s="147"/>
      <c r="Q897" s="147"/>
      <c r="R897" s="147"/>
      <c r="S897" s="147"/>
      <c r="T897" s="147"/>
      <c r="U897" s="147"/>
      <c r="V897" s="147"/>
      <c r="W897" s="147"/>
      <c r="X897" s="147"/>
      <c r="Y897" s="147"/>
      <c r="Z897" s="147"/>
      <c r="AA897" s="147"/>
      <c r="AB897" s="147"/>
      <c r="AC897" s="147"/>
      <c r="AD897" s="147"/>
      <c r="AE897" s="147"/>
      <c r="AF897" s="147"/>
      <c r="AG897" s="147"/>
      <c r="AH897" s="147"/>
    </row>
    <row r="898" spans="1:34" ht="15.75" customHeight="1" x14ac:dyDescent="0.35">
      <c r="A898" s="147"/>
      <c r="B898" s="147"/>
      <c r="C898" s="147"/>
      <c r="D898" s="147"/>
      <c r="E898" s="147"/>
      <c r="F898" s="147"/>
      <c r="G898" s="147"/>
      <c r="H898" s="147"/>
      <c r="I898" s="147"/>
      <c r="J898" s="147"/>
      <c r="K898" s="147"/>
      <c r="L898" s="147"/>
      <c r="M898" s="147"/>
      <c r="N898" s="147"/>
      <c r="O898" s="147"/>
      <c r="P898" s="147"/>
      <c r="Q898" s="147"/>
      <c r="R898" s="147"/>
      <c r="S898" s="147"/>
      <c r="T898" s="147"/>
      <c r="U898" s="147"/>
      <c r="V898" s="147"/>
      <c r="W898" s="147"/>
      <c r="X898" s="147"/>
      <c r="Y898" s="147"/>
      <c r="Z898" s="147"/>
      <c r="AA898" s="147"/>
      <c r="AB898" s="147"/>
      <c r="AC898" s="147"/>
      <c r="AD898" s="147"/>
      <c r="AE898" s="147"/>
      <c r="AF898" s="147"/>
      <c r="AG898" s="147"/>
      <c r="AH898" s="147"/>
    </row>
    <row r="899" spans="1:34" ht="15.75" customHeight="1" x14ac:dyDescent="0.35">
      <c r="A899" s="147"/>
      <c r="B899" s="147"/>
      <c r="C899" s="147"/>
      <c r="D899" s="147"/>
      <c r="E899" s="147"/>
      <c r="F899" s="147"/>
      <c r="G899" s="147"/>
      <c r="H899" s="147"/>
      <c r="I899" s="147"/>
      <c r="J899" s="147"/>
      <c r="K899" s="147"/>
      <c r="L899" s="147"/>
      <c r="M899" s="147"/>
      <c r="N899" s="147"/>
      <c r="O899" s="147"/>
      <c r="P899" s="147"/>
      <c r="Q899" s="147"/>
      <c r="R899" s="147"/>
      <c r="S899" s="147"/>
      <c r="T899" s="147"/>
      <c r="U899" s="147"/>
      <c r="V899" s="147"/>
      <c r="W899" s="147"/>
      <c r="X899" s="147"/>
      <c r="Y899" s="147"/>
      <c r="Z899" s="147"/>
      <c r="AA899" s="147"/>
      <c r="AB899" s="147"/>
      <c r="AC899" s="147"/>
      <c r="AD899" s="147"/>
      <c r="AE899" s="147"/>
      <c r="AF899" s="147"/>
      <c r="AG899" s="147"/>
      <c r="AH899" s="147"/>
    </row>
    <row r="900" spans="1:34" ht="15.75" customHeight="1" x14ac:dyDescent="0.35">
      <c r="A900" s="147"/>
      <c r="B900" s="147"/>
      <c r="C900" s="147"/>
      <c r="D900" s="147"/>
      <c r="E900" s="147"/>
      <c r="F900" s="147"/>
      <c r="G900" s="147"/>
      <c r="H900" s="147"/>
      <c r="I900" s="147"/>
      <c r="J900" s="147"/>
      <c r="K900" s="147"/>
      <c r="L900" s="147"/>
      <c r="M900" s="147"/>
      <c r="N900" s="147"/>
      <c r="O900" s="147"/>
      <c r="P900" s="147"/>
      <c r="Q900" s="147"/>
      <c r="R900" s="147"/>
      <c r="S900" s="147"/>
      <c r="T900" s="147"/>
      <c r="U900" s="147"/>
      <c r="V900" s="147"/>
      <c r="W900" s="147"/>
      <c r="X900" s="147"/>
      <c r="Y900" s="147"/>
      <c r="Z900" s="147"/>
      <c r="AA900" s="147"/>
      <c r="AB900" s="147"/>
      <c r="AC900" s="147"/>
      <c r="AD900" s="147"/>
      <c r="AE900" s="147"/>
      <c r="AF900" s="147"/>
      <c r="AG900" s="147"/>
      <c r="AH900" s="147"/>
    </row>
    <row r="901" spans="1:34" ht="15.75" customHeight="1" x14ac:dyDescent="0.35">
      <c r="A901" s="147"/>
      <c r="B901" s="147"/>
      <c r="C901" s="147"/>
      <c r="D901" s="147"/>
      <c r="E901" s="147"/>
      <c r="F901" s="147"/>
      <c r="G901" s="147"/>
      <c r="H901" s="147"/>
      <c r="I901" s="147"/>
      <c r="J901" s="147"/>
      <c r="K901" s="147"/>
      <c r="L901" s="147"/>
      <c r="M901" s="147"/>
      <c r="N901" s="147"/>
      <c r="O901" s="147"/>
      <c r="P901" s="147"/>
      <c r="Q901" s="147"/>
      <c r="R901" s="147"/>
      <c r="S901" s="147"/>
      <c r="T901" s="147"/>
      <c r="U901" s="147"/>
      <c r="V901" s="147"/>
      <c r="W901" s="147"/>
      <c r="X901" s="147"/>
      <c r="Y901" s="147"/>
      <c r="Z901" s="147"/>
      <c r="AA901" s="147"/>
      <c r="AB901" s="147"/>
      <c r="AC901" s="147"/>
      <c r="AD901" s="147"/>
      <c r="AE901" s="147"/>
      <c r="AF901" s="147"/>
      <c r="AG901" s="147"/>
      <c r="AH901" s="147"/>
    </row>
    <row r="902" spans="1:34" ht="15.75" customHeight="1" x14ac:dyDescent="0.35">
      <c r="A902" s="147"/>
      <c r="B902" s="147"/>
      <c r="C902" s="147"/>
      <c r="D902" s="147"/>
      <c r="E902" s="147"/>
      <c r="F902" s="147"/>
      <c r="G902" s="147"/>
      <c r="H902" s="147"/>
      <c r="I902" s="147"/>
      <c r="J902" s="147"/>
      <c r="K902" s="147"/>
      <c r="L902" s="147"/>
      <c r="M902" s="147"/>
      <c r="N902" s="147"/>
      <c r="O902" s="147"/>
      <c r="P902" s="147"/>
      <c r="Q902" s="147"/>
      <c r="R902" s="147"/>
      <c r="S902" s="147"/>
      <c r="T902" s="147"/>
      <c r="U902" s="147"/>
      <c r="V902" s="147"/>
      <c r="W902" s="147"/>
      <c r="X902" s="147"/>
      <c r="Y902" s="147"/>
      <c r="Z902" s="147"/>
      <c r="AA902" s="147"/>
      <c r="AB902" s="147"/>
      <c r="AC902" s="147"/>
      <c r="AD902" s="147"/>
      <c r="AE902" s="147"/>
      <c r="AF902" s="147"/>
      <c r="AG902" s="147"/>
      <c r="AH902" s="147"/>
    </row>
    <row r="903" spans="1:34" ht="15.75" customHeight="1" x14ac:dyDescent="0.35">
      <c r="A903" s="147"/>
      <c r="B903" s="147"/>
      <c r="C903" s="147"/>
      <c r="D903" s="147"/>
      <c r="E903" s="147"/>
      <c r="F903" s="147"/>
      <c r="G903" s="147"/>
      <c r="H903" s="147"/>
      <c r="I903" s="147"/>
      <c r="J903" s="147"/>
      <c r="K903" s="147"/>
      <c r="L903" s="147"/>
      <c r="M903" s="147"/>
      <c r="N903" s="147"/>
      <c r="O903" s="147"/>
      <c r="P903" s="147"/>
      <c r="Q903" s="147"/>
      <c r="R903" s="147"/>
      <c r="S903" s="147"/>
      <c r="T903" s="147"/>
      <c r="U903" s="147"/>
      <c r="V903" s="147"/>
      <c r="W903" s="147"/>
      <c r="X903" s="147"/>
      <c r="Y903" s="147"/>
      <c r="Z903" s="147"/>
      <c r="AA903" s="147"/>
      <c r="AB903" s="147"/>
      <c r="AC903" s="147"/>
      <c r="AD903" s="147"/>
      <c r="AE903" s="147"/>
      <c r="AF903" s="147"/>
      <c r="AG903" s="147"/>
      <c r="AH903" s="147"/>
    </row>
    <row r="904" spans="1:34" ht="15.75" customHeight="1" x14ac:dyDescent="0.35">
      <c r="A904" s="147"/>
      <c r="B904" s="147"/>
      <c r="C904" s="147"/>
      <c r="D904" s="147"/>
      <c r="E904" s="147"/>
      <c r="F904" s="147"/>
      <c r="G904" s="147"/>
      <c r="H904" s="147"/>
      <c r="I904" s="147"/>
      <c r="J904" s="147"/>
      <c r="K904" s="147"/>
      <c r="L904" s="147"/>
      <c r="M904" s="147"/>
      <c r="N904" s="147"/>
      <c r="O904" s="147"/>
      <c r="P904" s="147"/>
      <c r="Q904" s="147"/>
      <c r="R904" s="147"/>
      <c r="S904" s="147"/>
      <c r="T904" s="147"/>
      <c r="U904" s="147"/>
      <c r="V904" s="147"/>
      <c r="W904" s="147"/>
      <c r="X904" s="147"/>
      <c r="Y904" s="147"/>
      <c r="Z904" s="147"/>
      <c r="AA904" s="147"/>
      <c r="AB904" s="147"/>
      <c r="AC904" s="147"/>
      <c r="AD904" s="147"/>
      <c r="AE904" s="147"/>
      <c r="AF904" s="147"/>
      <c r="AG904" s="147"/>
      <c r="AH904" s="147"/>
    </row>
    <row r="905" spans="1:34" ht="15.75" customHeight="1" x14ac:dyDescent="0.35">
      <c r="A905" s="147"/>
      <c r="B905" s="147"/>
      <c r="C905" s="147"/>
      <c r="D905" s="147"/>
      <c r="E905" s="147"/>
      <c r="F905" s="147"/>
      <c r="G905" s="147"/>
      <c r="H905" s="147"/>
      <c r="I905" s="147"/>
      <c r="J905" s="147"/>
      <c r="K905" s="147"/>
      <c r="L905" s="147"/>
      <c r="M905" s="147"/>
      <c r="N905" s="147"/>
      <c r="O905" s="147"/>
      <c r="P905" s="147"/>
      <c r="Q905" s="147"/>
      <c r="R905" s="147"/>
      <c r="S905" s="147"/>
      <c r="T905" s="147"/>
      <c r="U905" s="147"/>
      <c r="V905" s="147"/>
      <c r="W905" s="147"/>
      <c r="X905" s="147"/>
      <c r="Y905" s="147"/>
      <c r="Z905" s="147"/>
      <c r="AA905" s="147"/>
      <c r="AB905" s="147"/>
      <c r="AC905" s="147"/>
      <c r="AD905" s="147"/>
      <c r="AE905" s="147"/>
      <c r="AF905" s="147"/>
      <c r="AG905" s="147"/>
      <c r="AH905" s="147"/>
    </row>
    <row r="906" spans="1:34" ht="15.75" customHeight="1" x14ac:dyDescent="0.35">
      <c r="A906" s="147"/>
      <c r="B906" s="147"/>
      <c r="C906" s="147"/>
      <c r="D906" s="147"/>
      <c r="E906" s="147"/>
      <c r="F906" s="147"/>
      <c r="G906" s="147"/>
      <c r="H906" s="147"/>
      <c r="I906" s="147"/>
      <c r="J906" s="147"/>
      <c r="K906" s="147"/>
      <c r="L906" s="147"/>
      <c r="M906" s="147"/>
      <c r="N906" s="147"/>
      <c r="O906" s="147"/>
      <c r="P906" s="147"/>
      <c r="Q906" s="147"/>
      <c r="R906" s="147"/>
      <c r="S906" s="147"/>
      <c r="T906" s="147"/>
      <c r="U906" s="147"/>
      <c r="V906" s="147"/>
      <c r="W906" s="147"/>
      <c r="X906" s="147"/>
      <c r="Y906" s="147"/>
      <c r="Z906" s="147"/>
      <c r="AA906" s="147"/>
      <c r="AB906" s="147"/>
      <c r="AC906" s="147"/>
      <c r="AD906" s="147"/>
      <c r="AE906" s="147"/>
      <c r="AF906" s="147"/>
      <c r="AG906" s="147"/>
      <c r="AH906" s="147"/>
    </row>
    <row r="907" spans="1:34" ht="15.75" customHeight="1" x14ac:dyDescent="0.35">
      <c r="A907" s="147"/>
      <c r="B907" s="147"/>
      <c r="C907" s="147"/>
      <c r="D907" s="147"/>
      <c r="E907" s="147"/>
      <c r="F907" s="147"/>
      <c r="G907" s="147"/>
      <c r="H907" s="147"/>
      <c r="I907" s="147"/>
      <c r="J907" s="147"/>
      <c r="K907" s="147"/>
      <c r="L907" s="147"/>
      <c r="M907" s="147"/>
      <c r="N907" s="147"/>
      <c r="O907" s="147"/>
      <c r="P907" s="147"/>
      <c r="Q907" s="147"/>
      <c r="R907" s="147"/>
      <c r="S907" s="147"/>
      <c r="T907" s="147"/>
      <c r="U907" s="147"/>
      <c r="V907" s="147"/>
      <c r="W907" s="147"/>
      <c r="X907" s="147"/>
      <c r="Y907" s="147"/>
      <c r="Z907" s="147"/>
      <c r="AA907" s="147"/>
      <c r="AB907" s="147"/>
      <c r="AC907" s="147"/>
      <c r="AD907" s="147"/>
      <c r="AE907" s="147"/>
      <c r="AF907" s="147"/>
      <c r="AG907" s="147"/>
      <c r="AH907" s="147"/>
    </row>
    <row r="908" spans="1:34" ht="15.75" customHeight="1" x14ac:dyDescent="0.35">
      <c r="A908" s="147"/>
      <c r="B908" s="147"/>
      <c r="C908" s="147"/>
      <c r="D908" s="147"/>
      <c r="E908" s="147"/>
      <c r="F908" s="147"/>
      <c r="G908" s="147"/>
      <c r="H908" s="147"/>
      <c r="I908" s="147"/>
      <c r="J908" s="147"/>
      <c r="K908" s="147"/>
      <c r="L908" s="147"/>
      <c r="M908" s="147"/>
      <c r="N908" s="147"/>
      <c r="O908" s="147"/>
      <c r="P908" s="147"/>
      <c r="Q908" s="147"/>
      <c r="R908" s="147"/>
      <c r="S908" s="147"/>
      <c r="T908" s="147"/>
      <c r="U908" s="147"/>
      <c r="V908" s="147"/>
      <c r="W908" s="147"/>
      <c r="X908" s="147"/>
      <c r="Y908" s="147"/>
      <c r="Z908" s="147"/>
      <c r="AA908" s="147"/>
      <c r="AB908" s="147"/>
      <c r="AC908" s="147"/>
      <c r="AD908" s="147"/>
      <c r="AE908" s="147"/>
      <c r="AF908" s="147"/>
      <c r="AG908" s="147"/>
      <c r="AH908" s="147"/>
    </row>
    <row r="909" spans="1:34" ht="15.75" customHeight="1" x14ac:dyDescent="0.35">
      <c r="A909" s="147"/>
      <c r="B909" s="147"/>
      <c r="C909" s="147"/>
      <c r="D909" s="147"/>
      <c r="E909" s="147"/>
      <c r="F909" s="147"/>
      <c r="G909" s="147"/>
      <c r="H909" s="147"/>
      <c r="I909" s="147"/>
      <c r="J909" s="147"/>
      <c r="K909" s="147"/>
      <c r="L909" s="147"/>
      <c r="M909" s="147"/>
      <c r="N909" s="147"/>
      <c r="O909" s="147"/>
      <c r="P909" s="147"/>
      <c r="Q909" s="147"/>
      <c r="R909" s="147"/>
      <c r="S909" s="147"/>
      <c r="T909" s="147"/>
      <c r="U909" s="147"/>
      <c r="V909" s="147"/>
      <c r="W909" s="147"/>
      <c r="X909" s="147"/>
      <c r="Y909" s="147"/>
      <c r="Z909" s="147"/>
      <c r="AA909" s="147"/>
      <c r="AB909" s="147"/>
      <c r="AC909" s="147"/>
      <c r="AD909" s="147"/>
      <c r="AE909" s="147"/>
      <c r="AF909" s="147"/>
      <c r="AG909" s="147"/>
      <c r="AH909" s="147"/>
    </row>
    <row r="910" spans="1:34" ht="15.75" customHeight="1" x14ac:dyDescent="0.35">
      <c r="A910" s="147"/>
      <c r="B910" s="147"/>
      <c r="C910" s="147"/>
      <c r="D910" s="147"/>
      <c r="E910" s="147"/>
      <c r="F910" s="147"/>
      <c r="G910" s="147"/>
      <c r="H910" s="147"/>
      <c r="I910" s="147"/>
      <c r="J910" s="147"/>
      <c r="K910" s="147"/>
      <c r="L910" s="147"/>
      <c r="M910" s="147"/>
      <c r="N910" s="147"/>
      <c r="O910" s="147"/>
      <c r="P910" s="147"/>
      <c r="Q910" s="147"/>
      <c r="R910" s="147"/>
      <c r="S910" s="147"/>
      <c r="T910" s="147"/>
      <c r="U910" s="147"/>
      <c r="V910" s="147"/>
      <c r="W910" s="147"/>
      <c r="X910" s="147"/>
      <c r="Y910" s="147"/>
      <c r="Z910" s="147"/>
      <c r="AA910" s="147"/>
      <c r="AB910" s="147"/>
      <c r="AC910" s="147"/>
      <c r="AD910" s="147"/>
      <c r="AE910" s="147"/>
      <c r="AF910" s="147"/>
      <c r="AG910" s="147"/>
      <c r="AH910" s="147"/>
    </row>
    <row r="911" spans="1:34" ht="15.75" customHeight="1" x14ac:dyDescent="0.35">
      <c r="A911" s="147"/>
      <c r="B911" s="147"/>
      <c r="C911" s="147"/>
      <c r="D911" s="147"/>
      <c r="E911" s="147"/>
      <c r="F911" s="147"/>
      <c r="G911" s="147"/>
      <c r="H911" s="147"/>
      <c r="I911" s="147"/>
      <c r="J911" s="147"/>
      <c r="K911" s="147"/>
      <c r="L911" s="147"/>
      <c r="M911" s="147"/>
      <c r="N911" s="147"/>
      <c r="O911" s="147"/>
      <c r="P911" s="147"/>
      <c r="Q911" s="147"/>
      <c r="R911" s="147"/>
      <c r="S911" s="147"/>
      <c r="T911" s="147"/>
      <c r="U911" s="147"/>
      <c r="V911" s="147"/>
      <c r="W911" s="147"/>
      <c r="X911" s="147"/>
      <c r="Y911" s="147"/>
      <c r="Z911" s="147"/>
      <c r="AA911" s="147"/>
      <c r="AB911" s="147"/>
      <c r="AC911" s="147"/>
      <c r="AD911" s="147"/>
      <c r="AE911" s="147"/>
      <c r="AF911" s="147"/>
      <c r="AG911" s="147"/>
      <c r="AH911" s="147"/>
    </row>
    <row r="912" spans="1:34" ht="15.75" customHeight="1" x14ac:dyDescent="0.35">
      <c r="A912" s="147"/>
      <c r="B912" s="147"/>
      <c r="C912" s="147"/>
      <c r="D912" s="147"/>
      <c r="E912" s="147"/>
      <c r="F912" s="147"/>
      <c r="G912" s="147"/>
      <c r="H912" s="147"/>
      <c r="I912" s="147"/>
      <c r="J912" s="147"/>
      <c r="K912" s="147"/>
      <c r="L912" s="147"/>
      <c r="M912" s="147"/>
      <c r="N912" s="147"/>
      <c r="O912" s="147"/>
      <c r="P912" s="147"/>
      <c r="Q912" s="147"/>
      <c r="R912" s="147"/>
      <c r="S912" s="147"/>
      <c r="T912" s="147"/>
      <c r="U912" s="147"/>
      <c r="V912" s="147"/>
      <c r="W912" s="147"/>
      <c r="X912" s="147"/>
      <c r="Y912" s="147"/>
      <c r="Z912" s="147"/>
      <c r="AA912" s="147"/>
      <c r="AB912" s="147"/>
      <c r="AC912" s="147"/>
      <c r="AD912" s="147"/>
      <c r="AE912" s="147"/>
      <c r="AF912" s="147"/>
      <c r="AG912" s="147"/>
      <c r="AH912" s="147"/>
    </row>
    <row r="913" spans="1:34" ht="15.75" customHeight="1" x14ac:dyDescent="0.35">
      <c r="A913" s="147"/>
      <c r="B913" s="147"/>
      <c r="C913" s="147"/>
      <c r="D913" s="147"/>
      <c r="E913" s="147"/>
      <c r="F913" s="147"/>
      <c r="G913" s="147"/>
      <c r="H913" s="147"/>
      <c r="I913" s="147"/>
      <c r="J913" s="147"/>
      <c r="K913" s="147"/>
      <c r="L913" s="147"/>
      <c r="M913" s="147"/>
      <c r="N913" s="147"/>
      <c r="O913" s="147"/>
      <c r="P913" s="147"/>
      <c r="Q913" s="147"/>
      <c r="R913" s="147"/>
      <c r="S913" s="147"/>
      <c r="T913" s="147"/>
      <c r="U913" s="147"/>
      <c r="V913" s="147"/>
      <c r="W913" s="147"/>
      <c r="X913" s="147"/>
      <c r="Y913" s="147"/>
      <c r="Z913" s="147"/>
      <c r="AA913" s="147"/>
      <c r="AB913" s="147"/>
      <c r="AC913" s="147"/>
      <c r="AD913" s="147"/>
      <c r="AE913" s="147"/>
      <c r="AF913" s="147"/>
      <c r="AG913" s="147"/>
      <c r="AH913" s="147"/>
    </row>
    <row r="914" spans="1:34" ht="15.75" customHeight="1" x14ac:dyDescent="0.35">
      <c r="A914" s="147"/>
      <c r="B914" s="147"/>
      <c r="C914" s="147"/>
      <c r="D914" s="147"/>
      <c r="E914" s="147"/>
      <c r="F914" s="147"/>
      <c r="G914" s="147"/>
      <c r="H914" s="147"/>
      <c r="I914" s="147"/>
      <c r="J914" s="147"/>
      <c r="K914" s="147"/>
      <c r="L914" s="147"/>
      <c r="M914" s="147"/>
      <c r="N914" s="147"/>
      <c r="O914" s="147"/>
      <c r="P914" s="147"/>
      <c r="Q914" s="147"/>
      <c r="R914" s="147"/>
      <c r="S914" s="147"/>
      <c r="T914" s="147"/>
      <c r="U914" s="147"/>
      <c r="V914" s="147"/>
      <c r="W914" s="147"/>
      <c r="X914" s="147"/>
      <c r="Y914" s="147"/>
      <c r="Z914" s="147"/>
      <c r="AA914" s="147"/>
      <c r="AB914" s="147"/>
      <c r="AC914" s="147"/>
      <c r="AD914" s="147"/>
      <c r="AE914" s="147"/>
      <c r="AF914" s="147"/>
      <c r="AG914" s="147"/>
      <c r="AH914" s="147"/>
    </row>
    <row r="915" spans="1:34" ht="15.75" customHeight="1" x14ac:dyDescent="0.35">
      <c r="A915" s="147"/>
      <c r="B915" s="147"/>
      <c r="C915" s="147"/>
      <c r="D915" s="147"/>
      <c r="E915" s="147"/>
      <c r="F915" s="147"/>
      <c r="G915" s="147"/>
      <c r="H915" s="147"/>
      <c r="I915" s="147"/>
      <c r="J915" s="147"/>
      <c r="K915" s="147"/>
      <c r="L915" s="147"/>
      <c r="M915" s="147"/>
      <c r="N915" s="147"/>
      <c r="O915" s="147"/>
      <c r="P915" s="147"/>
      <c r="Q915" s="147"/>
      <c r="R915" s="147"/>
      <c r="S915" s="147"/>
      <c r="T915" s="147"/>
      <c r="U915" s="147"/>
      <c r="V915" s="147"/>
      <c r="W915" s="147"/>
      <c r="X915" s="147"/>
      <c r="Y915" s="147"/>
      <c r="Z915" s="147"/>
      <c r="AA915" s="147"/>
      <c r="AB915" s="147"/>
      <c r="AC915" s="147"/>
      <c r="AD915" s="147"/>
      <c r="AE915" s="147"/>
      <c r="AF915" s="147"/>
      <c r="AG915" s="147"/>
      <c r="AH915" s="147"/>
    </row>
    <row r="916" spans="1:34" ht="15.75" customHeight="1" x14ac:dyDescent="0.35">
      <c r="A916" s="147"/>
      <c r="B916" s="147"/>
      <c r="C916" s="147"/>
      <c r="D916" s="147"/>
      <c r="E916" s="147"/>
      <c r="F916" s="147"/>
      <c r="G916" s="147"/>
      <c r="H916" s="147"/>
      <c r="I916" s="147"/>
      <c r="J916" s="147"/>
      <c r="K916" s="147"/>
      <c r="L916" s="147"/>
      <c r="M916" s="147"/>
      <c r="N916" s="147"/>
      <c r="O916" s="147"/>
      <c r="P916" s="147"/>
      <c r="Q916" s="147"/>
      <c r="R916" s="147"/>
      <c r="S916" s="147"/>
      <c r="T916" s="147"/>
      <c r="U916" s="147"/>
      <c r="V916" s="147"/>
      <c r="W916" s="147"/>
      <c r="X916" s="147"/>
      <c r="Y916" s="147"/>
      <c r="Z916" s="147"/>
      <c r="AA916" s="147"/>
      <c r="AB916" s="147"/>
      <c r="AC916" s="147"/>
      <c r="AD916" s="147"/>
      <c r="AE916" s="147"/>
      <c r="AF916" s="147"/>
      <c r="AG916" s="147"/>
      <c r="AH916" s="147"/>
    </row>
    <row r="917" spans="1:34" ht="15.75" customHeight="1" x14ac:dyDescent="0.35">
      <c r="A917" s="147"/>
      <c r="B917" s="147"/>
      <c r="C917" s="147"/>
      <c r="D917" s="147"/>
      <c r="E917" s="147"/>
      <c r="F917" s="147"/>
      <c r="G917" s="147"/>
      <c r="H917" s="147"/>
      <c r="I917" s="147"/>
      <c r="J917" s="147"/>
      <c r="K917" s="147"/>
      <c r="L917" s="147"/>
      <c r="M917" s="147"/>
      <c r="N917" s="147"/>
      <c r="O917" s="147"/>
      <c r="P917" s="147"/>
      <c r="Q917" s="147"/>
      <c r="R917" s="147"/>
      <c r="S917" s="147"/>
      <c r="T917" s="147"/>
      <c r="U917" s="147"/>
      <c r="V917" s="147"/>
      <c r="W917" s="147"/>
      <c r="X917" s="147"/>
      <c r="Y917" s="147"/>
      <c r="Z917" s="147"/>
      <c r="AA917" s="147"/>
      <c r="AB917" s="147"/>
      <c r="AC917" s="147"/>
      <c r="AD917" s="147"/>
      <c r="AE917" s="147"/>
      <c r="AF917" s="147"/>
      <c r="AG917" s="147"/>
      <c r="AH917" s="147"/>
    </row>
    <row r="918" spans="1:34" ht="15.75" customHeight="1" x14ac:dyDescent="0.35">
      <c r="A918" s="147"/>
      <c r="B918" s="147"/>
      <c r="C918" s="147"/>
      <c r="D918" s="147"/>
      <c r="E918" s="147"/>
      <c r="F918" s="147"/>
      <c r="G918" s="147"/>
      <c r="H918" s="147"/>
      <c r="I918" s="147"/>
      <c r="J918" s="147"/>
      <c r="K918" s="147"/>
      <c r="L918" s="147"/>
      <c r="M918" s="147"/>
      <c r="N918" s="147"/>
      <c r="O918" s="147"/>
      <c r="P918" s="147"/>
      <c r="Q918" s="147"/>
      <c r="R918" s="147"/>
      <c r="S918" s="147"/>
      <c r="T918" s="147"/>
      <c r="U918" s="147"/>
      <c r="V918" s="147"/>
      <c r="W918" s="147"/>
      <c r="X918" s="147"/>
      <c r="Y918" s="147"/>
      <c r="Z918" s="147"/>
      <c r="AA918" s="147"/>
      <c r="AB918" s="147"/>
      <c r="AC918" s="147"/>
      <c r="AD918" s="147"/>
      <c r="AE918" s="147"/>
      <c r="AF918" s="147"/>
      <c r="AG918" s="147"/>
      <c r="AH918" s="147"/>
    </row>
    <row r="919" spans="1:34" ht="15.75" customHeight="1" x14ac:dyDescent="0.35">
      <c r="A919" s="147"/>
      <c r="B919" s="147"/>
      <c r="C919" s="147"/>
      <c r="D919" s="147"/>
      <c r="E919" s="147"/>
      <c r="F919" s="147"/>
      <c r="G919" s="147"/>
      <c r="H919" s="147"/>
      <c r="I919" s="147"/>
      <c r="J919" s="147"/>
      <c r="K919" s="147"/>
      <c r="L919" s="147"/>
      <c r="M919" s="147"/>
      <c r="N919" s="147"/>
      <c r="O919" s="147"/>
      <c r="P919" s="147"/>
      <c r="Q919" s="147"/>
      <c r="R919" s="147"/>
      <c r="S919" s="147"/>
      <c r="T919" s="147"/>
      <c r="U919" s="147"/>
      <c r="V919" s="147"/>
      <c r="W919" s="147"/>
      <c r="X919" s="147"/>
      <c r="Y919" s="147"/>
      <c r="Z919" s="147"/>
      <c r="AA919" s="147"/>
      <c r="AB919" s="147"/>
      <c r="AC919" s="147"/>
      <c r="AD919" s="147"/>
      <c r="AE919" s="147"/>
      <c r="AF919" s="147"/>
      <c r="AG919" s="147"/>
      <c r="AH919" s="147"/>
    </row>
    <row r="920" spans="1:34" ht="15.75" customHeight="1" x14ac:dyDescent="0.35">
      <c r="A920" s="147"/>
      <c r="B920" s="147"/>
      <c r="C920" s="147"/>
      <c r="D920" s="147"/>
      <c r="E920" s="147"/>
      <c r="F920" s="147"/>
      <c r="G920" s="147"/>
      <c r="H920" s="147"/>
      <c r="I920" s="147"/>
      <c r="J920" s="147"/>
      <c r="K920" s="147"/>
      <c r="L920" s="147"/>
      <c r="M920" s="147"/>
      <c r="N920" s="147"/>
      <c r="O920" s="147"/>
      <c r="P920" s="147"/>
      <c r="Q920" s="147"/>
      <c r="R920" s="147"/>
      <c r="S920" s="147"/>
      <c r="T920" s="147"/>
      <c r="U920" s="147"/>
      <c r="V920" s="147"/>
      <c r="W920" s="147"/>
      <c r="X920" s="147"/>
      <c r="Y920" s="147"/>
      <c r="Z920" s="147"/>
      <c r="AA920" s="147"/>
      <c r="AB920" s="147"/>
      <c r="AC920" s="147"/>
      <c r="AD920" s="147"/>
      <c r="AE920" s="147"/>
      <c r="AF920" s="147"/>
      <c r="AG920" s="147"/>
      <c r="AH920" s="147"/>
    </row>
    <row r="921" spans="1:34" ht="15.75" customHeight="1" x14ac:dyDescent="0.35">
      <c r="A921" s="147"/>
      <c r="B921" s="147"/>
      <c r="C921" s="147"/>
      <c r="D921" s="147"/>
      <c r="E921" s="147"/>
      <c r="F921" s="147"/>
      <c r="G921" s="147"/>
      <c r="H921" s="147"/>
      <c r="I921" s="147"/>
      <c r="J921" s="147"/>
      <c r="K921" s="147"/>
      <c r="L921" s="147"/>
      <c r="M921" s="147"/>
      <c r="N921" s="147"/>
      <c r="O921" s="147"/>
      <c r="P921" s="147"/>
      <c r="Q921" s="147"/>
      <c r="R921" s="147"/>
      <c r="S921" s="147"/>
      <c r="T921" s="147"/>
      <c r="U921" s="147"/>
      <c r="V921" s="147"/>
      <c r="W921" s="147"/>
      <c r="X921" s="147"/>
      <c r="Y921" s="147"/>
      <c r="Z921" s="147"/>
      <c r="AA921" s="147"/>
      <c r="AB921" s="147"/>
      <c r="AC921" s="147"/>
      <c r="AD921" s="147"/>
      <c r="AE921" s="147"/>
      <c r="AF921" s="147"/>
      <c r="AG921" s="147"/>
      <c r="AH921" s="147"/>
    </row>
    <row r="922" spans="1:34" ht="15.75" customHeight="1" x14ac:dyDescent="0.35">
      <c r="A922" s="147"/>
      <c r="B922" s="147"/>
      <c r="C922" s="147"/>
      <c r="D922" s="147"/>
      <c r="E922" s="147"/>
      <c r="F922" s="147"/>
      <c r="G922" s="147"/>
      <c r="H922" s="147"/>
      <c r="I922" s="147"/>
      <c r="J922" s="147"/>
      <c r="K922" s="147"/>
      <c r="L922" s="147"/>
      <c r="M922" s="147"/>
      <c r="N922" s="147"/>
      <c r="O922" s="147"/>
      <c r="P922" s="147"/>
      <c r="Q922" s="147"/>
      <c r="R922" s="147"/>
      <c r="S922" s="147"/>
      <c r="T922" s="147"/>
      <c r="U922" s="147"/>
      <c r="V922" s="147"/>
      <c r="W922" s="147"/>
      <c r="X922" s="147"/>
      <c r="Y922" s="147"/>
      <c r="Z922" s="147"/>
      <c r="AA922" s="147"/>
      <c r="AB922" s="147"/>
      <c r="AC922" s="147"/>
      <c r="AD922" s="147"/>
      <c r="AE922" s="147"/>
      <c r="AF922" s="147"/>
      <c r="AG922" s="147"/>
      <c r="AH922" s="147"/>
    </row>
    <row r="923" spans="1:34" ht="15.75" customHeight="1" x14ac:dyDescent="0.35">
      <c r="A923" s="147"/>
      <c r="B923" s="147"/>
      <c r="C923" s="147"/>
      <c r="D923" s="147"/>
      <c r="E923" s="147"/>
      <c r="F923" s="147"/>
      <c r="G923" s="147"/>
      <c r="H923" s="147"/>
      <c r="I923" s="147"/>
      <c r="J923" s="147"/>
      <c r="K923" s="147"/>
      <c r="L923" s="147"/>
      <c r="M923" s="147"/>
      <c r="N923" s="147"/>
      <c r="O923" s="147"/>
      <c r="P923" s="147"/>
      <c r="Q923" s="147"/>
      <c r="R923" s="147"/>
      <c r="S923" s="147"/>
      <c r="T923" s="147"/>
      <c r="U923" s="147"/>
      <c r="V923" s="147"/>
      <c r="W923" s="147"/>
      <c r="X923" s="147"/>
      <c r="Y923" s="147"/>
      <c r="Z923" s="147"/>
      <c r="AA923" s="147"/>
      <c r="AB923" s="147"/>
      <c r="AC923" s="147"/>
      <c r="AD923" s="147"/>
      <c r="AE923" s="147"/>
      <c r="AF923" s="147"/>
      <c r="AG923" s="147"/>
      <c r="AH923" s="147"/>
    </row>
    <row r="924" spans="1:34" ht="15.75" customHeight="1" x14ac:dyDescent="0.35">
      <c r="A924" s="147"/>
      <c r="B924" s="147"/>
      <c r="C924" s="147"/>
      <c r="D924" s="147"/>
      <c r="E924" s="147"/>
      <c r="F924" s="147"/>
      <c r="G924" s="147"/>
      <c r="H924" s="147"/>
      <c r="I924" s="147"/>
      <c r="J924" s="147"/>
      <c r="K924" s="147"/>
      <c r="L924" s="147"/>
      <c r="M924" s="147"/>
      <c r="N924" s="147"/>
      <c r="O924" s="147"/>
      <c r="P924" s="147"/>
      <c r="Q924" s="147"/>
      <c r="R924" s="147"/>
      <c r="S924" s="147"/>
      <c r="T924" s="147"/>
      <c r="U924" s="147"/>
      <c r="V924" s="147"/>
      <c r="W924" s="147"/>
      <c r="X924" s="147"/>
      <c r="Y924" s="147"/>
      <c r="Z924" s="147"/>
      <c r="AA924" s="147"/>
      <c r="AB924" s="147"/>
      <c r="AC924" s="147"/>
      <c r="AD924" s="147"/>
      <c r="AE924" s="147"/>
      <c r="AF924" s="147"/>
      <c r="AG924" s="147"/>
      <c r="AH924" s="147"/>
    </row>
    <row r="925" spans="1:34" ht="15.75" customHeight="1" x14ac:dyDescent="0.35">
      <c r="A925" s="147"/>
      <c r="B925" s="147"/>
      <c r="C925" s="147"/>
      <c r="D925" s="147"/>
      <c r="E925" s="147"/>
      <c r="F925" s="147"/>
      <c r="G925" s="147"/>
      <c r="H925" s="147"/>
      <c r="I925" s="147"/>
      <c r="J925" s="147"/>
      <c r="K925" s="147"/>
      <c r="L925" s="147"/>
      <c r="M925" s="147"/>
      <c r="N925" s="147"/>
      <c r="O925" s="147"/>
      <c r="P925" s="147"/>
      <c r="Q925" s="147"/>
      <c r="R925" s="147"/>
      <c r="S925" s="147"/>
      <c r="T925" s="147"/>
      <c r="U925" s="147"/>
      <c r="V925" s="147"/>
      <c r="W925" s="147"/>
      <c r="X925" s="147"/>
      <c r="Y925" s="147"/>
      <c r="Z925" s="147"/>
      <c r="AA925" s="147"/>
      <c r="AB925" s="147"/>
      <c r="AC925" s="147"/>
      <c r="AD925" s="147"/>
      <c r="AE925" s="147"/>
      <c r="AF925" s="147"/>
      <c r="AG925" s="147"/>
      <c r="AH925" s="147"/>
    </row>
    <row r="926" spans="1:34" ht="15.75" customHeight="1" x14ac:dyDescent="0.35">
      <c r="A926" s="147"/>
      <c r="B926" s="147"/>
      <c r="C926" s="147"/>
      <c r="D926" s="147"/>
      <c r="E926" s="147"/>
      <c r="F926" s="147"/>
      <c r="G926" s="147"/>
      <c r="H926" s="147"/>
      <c r="I926" s="147"/>
      <c r="J926" s="147"/>
      <c r="K926" s="147"/>
      <c r="L926" s="147"/>
      <c r="M926" s="147"/>
      <c r="N926" s="147"/>
      <c r="O926" s="147"/>
      <c r="P926" s="147"/>
      <c r="Q926" s="147"/>
      <c r="R926" s="147"/>
      <c r="S926" s="147"/>
      <c r="T926" s="147"/>
      <c r="U926" s="147"/>
      <c r="V926" s="147"/>
      <c r="W926" s="147"/>
      <c r="X926" s="147"/>
      <c r="Y926" s="147"/>
      <c r="Z926" s="147"/>
      <c r="AA926" s="147"/>
      <c r="AB926" s="147"/>
      <c r="AC926" s="147"/>
      <c r="AD926" s="147"/>
      <c r="AE926" s="147"/>
      <c r="AF926" s="147"/>
      <c r="AG926" s="147"/>
      <c r="AH926" s="147"/>
    </row>
    <row r="927" spans="1:34" ht="15.75" customHeight="1" x14ac:dyDescent="0.35">
      <c r="A927" s="147"/>
      <c r="B927" s="147"/>
      <c r="C927" s="147"/>
      <c r="D927" s="147"/>
      <c r="E927" s="147"/>
      <c r="F927" s="147"/>
      <c r="G927" s="147"/>
      <c r="H927" s="147"/>
      <c r="I927" s="147"/>
      <c r="J927" s="147"/>
      <c r="K927" s="147"/>
      <c r="L927" s="147"/>
      <c r="M927" s="147"/>
      <c r="N927" s="147"/>
      <c r="O927" s="147"/>
      <c r="P927" s="147"/>
      <c r="Q927" s="147"/>
      <c r="R927" s="147"/>
      <c r="S927" s="147"/>
      <c r="T927" s="147"/>
      <c r="U927" s="147"/>
      <c r="V927" s="147"/>
      <c r="W927" s="147"/>
      <c r="X927" s="147"/>
      <c r="Y927" s="147"/>
      <c r="Z927" s="147"/>
      <c r="AA927" s="147"/>
      <c r="AB927" s="147"/>
      <c r="AC927" s="147"/>
      <c r="AD927" s="147"/>
      <c r="AE927" s="147"/>
      <c r="AF927" s="147"/>
      <c r="AG927" s="147"/>
      <c r="AH927" s="147"/>
    </row>
    <row r="928" spans="1:34" ht="15.75" customHeight="1" x14ac:dyDescent="0.35">
      <c r="A928" s="147"/>
      <c r="B928" s="147"/>
      <c r="C928" s="147"/>
      <c r="D928" s="147"/>
      <c r="E928" s="147"/>
      <c r="F928" s="147"/>
      <c r="G928" s="147"/>
      <c r="H928" s="147"/>
      <c r="I928" s="147"/>
      <c r="J928" s="147"/>
      <c r="K928" s="147"/>
      <c r="L928" s="147"/>
      <c r="M928" s="147"/>
      <c r="N928" s="147"/>
      <c r="O928" s="147"/>
      <c r="P928" s="147"/>
      <c r="Q928" s="147"/>
      <c r="R928" s="147"/>
      <c r="S928" s="147"/>
      <c r="T928" s="147"/>
      <c r="U928" s="147"/>
      <c r="V928" s="147"/>
      <c r="W928" s="147"/>
      <c r="X928" s="147"/>
      <c r="Y928" s="147"/>
      <c r="Z928" s="147"/>
      <c r="AA928" s="147"/>
      <c r="AB928" s="147"/>
      <c r="AC928" s="147"/>
      <c r="AD928" s="147"/>
      <c r="AE928" s="147"/>
      <c r="AF928" s="147"/>
      <c r="AG928" s="147"/>
      <c r="AH928" s="147"/>
    </row>
    <row r="929" spans="1:34" ht="15.75" customHeight="1" x14ac:dyDescent="0.35">
      <c r="A929" s="147"/>
      <c r="B929" s="147"/>
      <c r="C929" s="147"/>
      <c r="D929" s="147"/>
      <c r="E929" s="147"/>
      <c r="F929" s="147"/>
      <c r="G929" s="147"/>
      <c r="H929" s="147"/>
      <c r="I929" s="147"/>
      <c r="J929" s="147"/>
      <c r="K929" s="147"/>
      <c r="L929" s="147"/>
      <c r="M929" s="147"/>
      <c r="N929" s="147"/>
      <c r="O929" s="147"/>
      <c r="P929" s="147"/>
      <c r="Q929" s="147"/>
      <c r="R929" s="147"/>
      <c r="S929" s="147"/>
      <c r="T929" s="147"/>
      <c r="U929" s="147"/>
      <c r="V929" s="147"/>
      <c r="W929" s="147"/>
      <c r="X929" s="147"/>
      <c r="Y929" s="147"/>
      <c r="Z929" s="147"/>
      <c r="AA929" s="147"/>
      <c r="AB929" s="147"/>
      <c r="AC929" s="147"/>
      <c r="AD929" s="147"/>
      <c r="AE929" s="147"/>
      <c r="AF929" s="147"/>
      <c r="AG929" s="147"/>
      <c r="AH929" s="147"/>
    </row>
    <row r="930" spans="1:34" ht="15.75" customHeight="1" x14ac:dyDescent="0.35">
      <c r="A930" s="147"/>
      <c r="B930" s="147"/>
      <c r="C930" s="147"/>
      <c r="D930" s="147"/>
      <c r="E930" s="147"/>
      <c r="F930" s="147"/>
      <c r="G930" s="147"/>
      <c r="H930" s="147"/>
      <c r="I930" s="147"/>
      <c r="J930" s="147"/>
      <c r="K930" s="147"/>
      <c r="L930" s="147"/>
      <c r="M930" s="147"/>
      <c r="N930" s="147"/>
      <c r="O930" s="147"/>
      <c r="P930" s="147"/>
      <c r="Q930" s="147"/>
      <c r="R930" s="147"/>
      <c r="S930" s="147"/>
      <c r="T930" s="147"/>
      <c r="U930" s="147"/>
      <c r="V930" s="147"/>
      <c r="W930" s="147"/>
      <c r="X930" s="147"/>
      <c r="Y930" s="147"/>
      <c r="Z930" s="147"/>
      <c r="AA930" s="147"/>
      <c r="AB930" s="147"/>
      <c r="AC930" s="147"/>
      <c r="AD930" s="147"/>
      <c r="AE930" s="147"/>
      <c r="AF930" s="147"/>
      <c r="AG930" s="147"/>
      <c r="AH930" s="147"/>
    </row>
    <row r="931" spans="1:34" ht="15.75" customHeight="1" x14ac:dyDescent="0.35">
      <c r="A931" s="147"/>
      <c r="B931" s="147"/>
      <c r="C931" s="147"/>
      <c r="D931" s="147"/>
      <c r="E931" s="147"/>
      <c r="F931" s="147"/>
      <c r="G931" s="147"/>
      <c r="H931" s="147"/>
      <c r="I931" s="147"/>
      <c r="J931" s="147"/>
      <c r="K931" s="147"/>
      <c r="L931" s="147"/>
      <c r="M931" s="147"/>
      <c r="N931" s="147"/>
      <c r="O931" s="147"/>
      <c r="P931" s="147"/>
      <c r="Q931" s="147"/>
      <c r="R931" s="147"/>
      <c r="S931" s="147"/>
      <c r="T931" s="147"/>
      <c r="U931" s="147"/>
      <c r="V931" s="147"/>
      <c r="W931" s="147"/>
      <c r="X931" s="147"/>
      <c r="Y931" s="147"/>
      <c r="Z931" s="147"/>
      <c r="AA931" s="147"/>
      <c r="AB931" s="147"/>
      <c r="AC931" s="147"/>
      <c r="AD931" s="147"/>
      <c r="AE931" s="147"/>
      <c r="AF931" s="147"/>
      <c r="AG931" s="147"/>
      <c r="AH931" s="147"/>
    </row>
    <row r="932" spans="1:34" ht="15.75" customHeight="1" x14ac:dyDescent="0.35">
      <c r="A932" s="147"/>
      <c r="B932" s="147"/>
      <c r="C932" s="147"/>
      <c r="D932" s="147"/>
      <c r="E932" s="147"/>
      <c r="F932" s="147"/>
      <c r="G932" s="147"/>
      <c r="H932" s="147"/>
      <c r="I932" s="147"/>
      <c r="J932" s="147"/>
      <c r="K932" s="147"/>
      <c r="L932" s="147"/>
      <c r="M932" s="147"/>
      <c r="N932" s="147"/>
      <c r="O932" s="147"/>
      <c r="P932" s="147"/>
      <c r="Q932" s="147"/>
      <c r="R932" s="147"/>
      <c r="S932" s="147"/>
      <c r="T932" s="147"/>
      <c r="U932" s="147"/>
      <c r="V932" s="147"/>
      <c r="W932" s="147"/>
      <c r="X932" s="147"/>
      <c r="Y932" s="147"/>
      <c r="Z932" s="147"/>
      <c r="AA932" s="147"/>
      <c r="AB932" s="147"/>
      <c r="AC932" s="147"/>
      <c r="AD932" s="147"/>
      <c r="AE932" s="147"/>
      <c r="AF932" s="147"/>
      <c r="AG932" s="147"/>
      <c r="AH932" s="147"/>
    </row>
    <row r="933" spans="1:34" ht="15.75" customHeight="1" x14ac:dyDescent="0.35">
      <c r="A933" s="147"/>
      <c r="B933" s="147"/>
      <c r="C933" s="147"/>
      <c r="D933" s="147"/>
      <c r="E933" s="147"/>
      <c r="F933" s="147"/>
      <c r="G933" s="147"/>
      <c r="H933" s="147"/>
      <c r="I933" s="147"/>
      <c r="J933" s="147"/>
      <c r="K933" s="147"/>
      <c r="L933" s="147"/>
      <c r="M933" s="147"/>
      <c r="N933" s="147"/>
      <c r="O933" s="147"/>
      <c r="P933" s="147"/>
      <c r="Q933" s="147"/>
      <c r="R933" s="147"/>
      <c r="S933" s="147"/>
      <c r="T933" s="147"/>
      <c r="U933" s="147"/>
      <c r="V933" s="147"/>
      <c r="W933" s="147"/>
      <c r="X933" s="147"/>
      <c r="Y933" s="147"/>
      <c r="Z933" s="147"/>
      <c r="AA933" s="147"/>
      <c r="AB933" s="147"/>
      <c r="AC933" s="147"/>
      <c r="AD933" s="147"/>
      <c r="AE933" s="147"/>
      <c r="AF933" s="147"/>
      <c r="AG933" s="147"/>
      <c r="AH933" s="147"/>
    </row>
    <row r="934" spans="1:34" ht="15.75" customHeight="1" x14ac:dyDescent="0.35">
      <c r="A934" s="147"/>
      <c r="B934" s="147"/>
      <c r="C934" s="147"/>
      <c r="D934" s="147"/>
      <c r="E934" s="147"/>
      <c r="F934" s="147"/>
      <c r="G934" s="147"/>
      <c r="H934" s="147"/>
      <c r="I934" s="147"/>
      <c r="J934" s="147"/>
      <c r="K934" s="147"/>
      <c r="L934" s="147"/>
      <c r="M934" s="147"/>
      <c r="N934" s="147"/>
      <c r="O934" s="147"/>
      <c r="P934" s="147"/>
      <c r="Q934" s="147"/>
      <c r="R934" s="147"/>
      <c r="S934" s="147"/>
      <c r="T934" s="147"/>
      <c r="U934" s="147"/>
      <c r="V934" s="147"/>
      <c r="W934" s="147"/>
      <c r="X934" s="147"/>
      <c r="Y934" s="147"/>
      <c r="Z934" s="147"/>
      <c r="AA934" s="147"/>
      <c r="AB934" s="147"/>
      <c r="AC934" s="147"/>
      <c r="AD934" s="147"/>
      <c r="AE934" s="147"/>
      <c r="AF934" s="147"/>
      <c r="AG934" s="147"/>
      <c r="AH934" s="147"/>
    </row>
    <row r="935" spans="1:34" ht="15.75" customHeight="1" x14ac:dyDescent="0.35">
      <c r="A935" s="147"/>
      <c r="B935" s="147"/>
      <c r="C935" s="147"/>
      <c r="D935" s="147"/>
      <c r="E935" s="147"/>
      <c r="F935" s="147"/>
      <c r="G935" s="147"/>
      <c r="H935" s="147"/>
      <c r="I935" s="147"/>
      <c r="J935" s="147"/>
      <c r="K935" s="147"/>
      <c r="L935" s="147"/>
      <c r="M935" s="147"/>
      <c r="N935" s="147"/>
      <c r="O935" s="147"/>
      <c r="P935" s="147"/>
      <c r="Q935" s="147"/>
      <c r="R935" s="147"/>
      <c r="S935" s="147"/>
      <c r="T935" s="147"/>
      <c r="U935" s="147"/>
      <c r="V935" s="147"/>
      <c r="W935" s="147"/>
      <c r="X935" s="147"/>
      <c r="Y935" s="147"/>
      <c r="Z935" s="147"/>
      <c r="AA935" s="147"/>
      <c r="AB935" s="147"/>
      <c r="AC935" s="147"/>
      <c r="AD935" s="147"/>
      <c r="AE935" s="147"/>
      <c r="AF935" s="147"/>
      <c r="AG935" s="147"/>
      <c r="AH935" s="147"/>
    </row>
    <row r="936" spans="1:34" ht="15.75" customHeight="1" x14ac:dyDescent="0.35">
      <c r="A936" s="147"/>
      <c r="B936" s="147"/>
      <c r="C936" s="147"/>
      <c r="D936" s="147"/>
      <c r="E936" s="147"/>
      <c r="F936" s="147"/>
      <c r="G936" s="147"/>
      <c r="H936" s="147"/>
      <c r="I936" s="147"/>
      <c r="J936" s="147"/>
      <c r="K936" s="147"/>
      <c r="L936" s="147"/>
      <c r="M936" s="147"/>
      <c r="N936" s="147"/>
      <c r="O936" s="147"/>
      <c r="P936" s="147"/>
      <c r="Q936" s="147"/>
      <c r="R936" s="147"/>
      <c r="S936" s="147"/>
      <c r="T936" s="147"/>
      <c r="U936" s="147"/>
      <c r="V936" s="147"/>
      <c r="W936" s="147"/>
      <c r="X936" s="147"/>
      <c r="Y936" s="147"/>
      <c r="Z936" s="147"/>
      <c r="AA936" s="147"/>
      <c r="AB936" s="147"/>
      <c r="AC936" s="147"/>
      <c r="AD936" s="147"/>
      <c r="AE936" s="147"/>
      <c r="AF936" s="147"/>
      <c r="AG936" s="147"/>
      <c r="AH936" s="147"/>
    </row>
    <row r="937" spans="1:34" ht="15.75" customHeight="1" x14ac:dyDescent="0.35">
      <c r="A937" s="147"/>
      <c r="B937" s="147"/>
      <c r="C937" s="147"/>
      <c r="D937" s="147"/>
      <c r="E937" s="147"/>
      <c r="F937" s="147"/>
      <c r="G937" s="147"/>
      <c r="H937" s="147"/>
      <c r="I937" s="147"/>
      <c r="J937" s="147"/>
      <c r="K937" s="147"/>
      <c r="L937" s="147"/>
      <c r="M937" s="147"/>
      <c r="N937" s="147"/>
      <c r="O937" s="147"/>
      <c r="P937" s="147"/>
      <c r="Q937" s="147"/>
      <c r="R937" s="147"/>
      <c r="S937" s="147"/>
      <c r="T937" s="147"/>
      <c r="U937" s="147"/>
      <c r="V937" s="147"/>
      <c r="W937" s="147"/>
      <c r="X937" s="147"/>
      <c r="Y937" s="147"/>
      <c r="Z937" s="147"/>
      <c r="AA937" s="147"/>
      <c r="AB937" s="147"/>
      <c r="AC937" s="147"/>
      <c r="AD937" s="147"/>
      <c r="AE937" s="147"/>
      <c r="AF937" s="147"/>
      <c r="AG937" s="147"/>
      <c r="AH937" s="147"/>
    </row>
    <row r="938" spans="1:34" ht="15.75" customHeight="1" x14ac:dyDescent="0.35">
      <c r="A938" s="147"/>
      <c r="B938" s="147"/>
      <c r="C938" s="147"/>
      <c r="D938" s="147"/>
      <c r="E938" s="147"/>
      <c r="F938" s="147"/>
      <c r="G938" s="147"/>
      <c r="H938" s="147"/>
      <c r="I938" s="147"/>
      <c r="J938" s="147"/>
      <c r="K938" s="147"/>
      <c r="L938" s="147"/>
      <c r="M938" s="147"/>
      <c r="N938" s="147"/>
      <c r="O938" s="147"/>
      <c r="P938" s="147"/>
      <c r="Q938" s="147"/>
      <c r="R938" s="147"/>
      <c r="S938" s="147"/>
      <c r="T938" s="147"/>
      <c r="U938" s="147"/>
      <c r="V938" s="147"/>
      <c r="W938" s="147"/>
      <c r="X938" s="147"/>
      <c r="Y938" s="147"/>
      <c r="Z938" s="147"/>
      <c r="AA938" s="147"/>
      <c r="AB938" s="147"/>
      <c r="AC938" s="147"/>
      <c r="AD938" s="147"/>
      <c r="AE938" s="147"/>
      <c r="AF938" s="147"/>
      <c r="AG938" s="147"/>
      <c r="AH938" s="147"/>
    </row>
    <row r="939" spans="1:34" ht="15.75" customHeight="1" x14ac:dyDescent="0.35">
      <c r="A939" s="147"/>
      <c r="B939" s="147"/>
      <c r="C939" s="147"/>
      <c r="D939" s="147"/>
      <c r="E939" s="147"/>
      <c r="F939" s="147"/>
      <c r="G939" s="147"/>
      <c r="H939" s="147"/>
      <c r="I939" s="147"/>
      <c r="J939" s="147"/>
      <c r="K939" s="147"/>
      <c r="L939" s="147"/>
      <c r="M939" s="147"/>
      <c r="N939" s="147"/>
      <c r="O939" s="147"/>
      <c r="P939" s="147"/>
      <c r="Q939" s="147"/>
      <c r="R939" s="147"/>
      <c r="S939" s="147"/>
      <c r="T939" s="147"/>
      <c r="U939" s="147"/>
      <c r="V939" s="147"/>
      <c r="W939" s="147"/>
      <c r="X939" s="147"/>
      <c r="Y939" s="147"/>
      <c r="Z939" s="147"/>
      <c r="AA939" s="147"/>
      <c r="AB939" s="147"/>
      <c r="AC939" s="147"/>
      <c r="AD939" s="147"/>
      <c r="AE939" s="147"/>
      <c r="AF939" s="147"/>
      <c r="AG939" s="147"/>
      <c r="AH939" s="147"/>
    </row>
    <row r="940" spans="1:34" ht="15.75" customHeight="1" x14ac:dyDescent="0.35">
      <c r="A940" s="147"/>
      <c r="B940" s="147"/>
      <c r="C940" s="147"/>
      <c r="D940" s="147"/>
      <c r="E940" s="147"/>
      <c r="F940" s="147"/>
      <c r="G940" s="147"/>
      <c r="H940" s="147"/>
      <c r="I940" s="147"/>
      <c r="J940" s="147"/>
      <c r="K940" s="147"/>
      <c r="L940" s="147"/>
      <c r="M940" s="147"/>
      <c r="N940" s="147"/>
      <c r="O940" s="147"/>
      <c r="P940" s="147"/>
      <c r="Q940" s="147"/>
      <c r="R940" s="147"/>
      <c r="S940" s="147"/>
      <c r="T940" s="147"/>
      <c r="U940" s="147"/>
      <c r="V940" s="147"/>
      <c r="W940" s="147"/>
      <c r="X940" s="147"/>
      <c r="Y940" s="147"/>
      <c r="Z940" s="147"/>
      <c r="AA940" s="147"/>
      <c r="AB940" s="147"/>
      <c r="AC940" s="147"/>
      <c r="AD940" s="147"/>
      <c r="AE940" s="147"/>
      <c r="AF940" s="147"/>
      <c r="AG940" s="147"/>
      <c r="AH940" s="147"/>
    </row>
    <row r="941" spans="1:34" ht="15.75" customHeight="1" x14ac:dyDescent="0.35">
      <c r="A941" s="147"/>
      <c r="B941" s="147"/>
      <c r="C941" s="147"/>
      <c r="D941" s="147"/>
      <c r="E941" s="147"/>
      <c r="F941" s="147"/>
      <c r="G941" s="147"/>
      <c r="H941" s="147"/>
      <c r="I941" s="147"/>
      <c r="J941" s="147"/>
      <c r="K941" s="147"/>
      <c r="L941" s="147"/>
      <c r="M941" s="147"/>
      <c r="N941" s="147"/>
      <c r="O941" s="147"/>
      <c r="P941" s="147"/>
      <c r="Q941" s="147"/>
      <c r="R941" s="147"/>
      <c r="S941" s="147"/>
      <c r="T941" s="147"/>
      <c r="U941" s="147"/>
      <c r="V941" s="147"/>
      <c r="W941" s="147"/>
      <c r="X941" s="147"/>
      <c r="Y941" s="147"/>
      <c r="Z941" s="147"/>
      <c r="AA941" s="147"/>
      <c r="AB941" s="147"/>
      <c r="AC941" s="147"/>
      <c r="AD941" s="147"/>
      <c r="AE941" s="147"/>
      <c r="AF941" s="147"/>
      <c r="AG941" s="147"/>
      <c r="AH941" s="147"/>
    </row>
    <row r="942" spans="1:34" ht="15.75" customHeight="1" x14ac:dyDescent="0.35">
      <c r="A942" s="147"/>
      <c r="B942" s="147"/>
      <c r="C942" s="147"/>
      <c r="D942" s="147"/>
      <c r="E942" s="147"/>
      <c r="F942" s="147"/>
      <c r="G942" s="147"/>
      <c r="H942" s="147"/>
      <c r="I942" s="147"/>
      <c r="J942" s="147"/>
      <c r="K942" s="147"/>
      <c r="L942" s="147"/>
      <c r="M942" s="147"/>
      <c r="N942" s="147"/>
      <c r="O942" s="147"/>
      <c r="P942" s="147"/>
      <c r="Q942" s="147"/>
      <c r="R942" s="147"/>
      <c r="S942" s="147"/>
      <c r="T942" s="147"/>
      <c r="U942" s="147"/>
      <c r="V942" s="147"/>
      <c r="W942" s="147"/>
      <c r="X942" s="147"/>
      <c r="Y942" s="147"/>
      <c r="Z942" s="147"/>
      <c r="AA942" s="147"/>
      <c r="AB942" s="147"/>
      <c r="AC942" s="147"/>
      <c r="AD942" s="147"/>
      <c r="AE942" s="147"/>
      <c r="AF942" s="147"/>
      <c r="AG942" s="147"/>
      <c r="AH942" s="147"/>
    </row>
    <row r="943" spans="1:34" ht="15.75" customHeight="1" x14ac:dyDescent="0.35">
      <c r="A943" s="147"/>
      <c r="B943" s="147"/>
      <c r="C943" s="147"/>
      <c r="D943" s="147"/>
      <c r="E943" s="147"/>
      <c r="F943" s="147"/>
      <c r="G943" s="147"/>
      <c r="H943" s="147"/>
      <c r="I943" s="147"/>
      <c r="J943" s="147"/>
      <c r="K943" s="147"/>
      <c r="L943" s="147"/>
      <c r="M943" s="147"/>
      <c r="N943" s="147"/>
      <c r="O943" s="147"/>
      <c r="P943" s="147"/>
      <c r="Q943" s="147"/>
      <c r="R943" s="147"/>
      <c r="S943" s="147"/>
      <c r="T943" s="147"/>
      <c r="U943" s="147"/>
      <c r="V943" s="147"/>
      <c r="W943" s="147"/>
      <c r="X943" s="147"/>
      <c r="Y943" s="147"/>
      <c r="Z943" s="147"/>
      <c r="AA943" s="147"/>
      <c r="AB943" s="147"/>
      <c r="AC943" s="147"/>
      <c r="AD943" s="147"/>
      <c r="AE943" s="147"/>
      <c r="AF943" s="147"/>
      <c r="AG943" s="147"/>
      <c r="AH943" s="147"/>
    </row>
    <row r="944" spans="1:34" ht="15.75" customHeight="1" x14ac:dyDescent="0.35">
      <c r="A944" s="147"/>
      <c r="B944" s="147"/>
      <c r="C944" s="147"/>
      <c r="D944" s="147"/>
      <c r="E944" s="147"/>
      <c r="F944" s="147"/>
      <c r="G944" s="147"/>
      <c r="H944" s="147"/>
      <c r="I944" s="147"/>
      <c r="J944" s="147"/>
      <c r="K944" s="147"/>
      <c r="L944" s="147"/>
      <c r="M944" s="147"/>
      <c r="N944" s="147"/>
      <c r="O944" s="147"/>
      <c r="P944" s="147"/>
      <c r="Q944" s="147"/>
      <c r="R944" s="147"/>
      <c r="S944" s="147"/>
      <c r="T944" s="147"/>
      <c r="U944" s="147"/>
      <c r="V944" s="147"/>
      <c r="W944" s="147"/>
      <c r="X944" s="147"/>
      <c r="Y944" s="147"/>
      <c r="Z944" s="147"/>
      <c r="AA944" s="147"/>
      <c r="AB944" s="147"/>
      <c r="AC944" s="147"/>
      <c r="AD944" s="147"/>
      <c r="AE944" s="147"/>
      <c r="AF944" s="147"/>
      <c r="AG944" s="147"/>
      <c r="AH944" s="147"/>
    </row>
    <row r="945" spans="1:34" ht="15.75" customHeight="1" x14ac:dyDescent="0.35">
      <c r="A945" s="147"/>
      <c r="B945" s="147"/>
      <c r="C945" s="147"/>
      <c r="D945" s="147"/>
      <c r="E945" s="147"/>
      <c r="F945" s="147"/>
      <c r="G945" s="147"/>
      <c r="H945" s="147"/>
      <c r="I945" s="147"/>
      <c r="J945" s="147"/>
      <c r="K945" s="147"/>
      <c r="L945" s="147"/>
      <c r="M945" s="147"/>
      <c r="N945" s="147"/>
      <c r="O945" s="147"/>
      <c r="P945" s="147"/>
      <c r="Q945" s="147"/>
      <c r="R945" s="147"/>
      <c r="S945" s="147"/>
      <c r="T945" s="147"/>
      <c r="U945" s="147"/>
      <c r="V945" s="147"/>
      <c r="W945" s="147"/>
      <c r="X945" s="147"/>
      <c r="Y945" s="147"/>
      <c r="Z945" s="147"/>
      <c r="AA945" s="147"/>
      <c r="AB945" s="147"/>
      <c r="AC945" s="147"/>
      <c r="AD945" s="147"/>
      <c r="AE945" s="147"/>
      <c r="AF945" s="147"/>
      <c r="AG945" s="147"/>
      <c r="AH945" s="147"/>
    </row>
    <row r="946" spans="1:34" ht="15.75" customHeight="1" x14ac:dyDescent="0.35">
      <c r="A946" s="147"/>
      <c r="B946" s="147"/>
      <c r="C946" s="147"/>
      <c r="D946" s="147"/>
      <c r="E946" s="147"/>
      <c r="F946" s="147"/>
      <c r="G946" s="147"/>
      <c r="H946" s="147"/>
      <c r="I946" s="147"/>
      <c r="J946" s="147"/>
      <c r="K946" s="147"/>
      <c r="L946" s="147"/>
      <c r="M946" s="147"/>
      <c r="N946" s="147"/>
      <c r="O946" s="147"/>
      <c r="P946" s="147"/>
      <c r="Q946" s="147"/>
      <c r="R946" s="147"/>
      <c r="S946" s="147"/>
      <c r="T946" s="147"/>
      <c r="U946" s="147"/>
      <c r="V946" s="147"/>
      <c r="W946" s="147"/>
      <c r="X946" s="147"/>
      <c r="Y946" s="147"/>
      <c r="Z946" s="147"/>
      <c r="AA946" s="147"/>
      <c r="AB946" s="147"/>
      <c r="AC946" s="147"/>
      <c r="AD946" s="147"/>
      <c r="AE946" s="147"/>
      <c r="AF946" s="147"/>
      <c r="AG946" s="147"/>
      <c r="AH946" s="147"/>
    </row>
    <row r="947" spans="1:34" ht="15.75" customHeight="1" x14ac:dyDescent="0.35">
      <c r="A947" s="147"/>
      <c r="B947" s="147"/>
      <c r="C947" s="147"/>
      <c r="D947" s="147"/>
      <c r="E947" s="147"/>
      <c r="F947" s="147"/>
      <c r="G947" s="147"/>
      <c r="H947" s="147"/>
      <c r="I947" s="147"/>
      <c r="J947" s="147"/>
      <c r="K947" s="147"/>
      <c r="L947" s="147"/>
      <c r="M947" s="147"/>
      <c r="N947" s="147"/>
      <c r="O947" s="147"/>
      <c r="P947" s="147"/>
      <c r="Q947" s="147"/>
      <c r="R947" s="147"/>
      <c r="S947" s="147"/>
      <c r="T947" s="147"/>
      <c r="U947" s="147"/>
      <c r="V947" s="147"/>
      <c r="W947" s="147"/>
      <c r="X947" s="147"/>
      <c r="Y947" s="147"/>
      <c r="Z947" s="147"/>
      <c r="AA947" s="147"/>
      <c r="AB947" s="147"/>
      <c r="AC947" s="147"/>
      <c r="AD947" s="147"/>
      <c r="AE947" s="147"/>
      <c r="AF947" s="147"/>
      <c r="AG947" s="147"/>
      <c r="AH947" s="147"/>
    </row>
    <row r="948" spans="1:34" ht="15.75" customHeight="1" x14ac:dyDescent="0.35">
      <c r="A948" s="147"/>
      <c r="B948" s="147"/>
      <c r="C948" s="147"/>
      <c r="D948" s="147"/>
      <c r="E948" s="147"/>
      <c r="F948" s="147"/>
      <c r="G948" s="147"/>
      <c r="H948" s="147"/>
      <c r="I948" s="147"/>
      <c r="J948" s="147"/>
      <c r="K948" s="147"/>
      <c r="L948" s="147"/>
      <c r="M948" s="147"/>
      <c r="N948" s="147"/>
      <c r="O948" s="147"/>
      <c r="P948" s="147"/>
      <c r="Q948" s="147"/>
      <c r="R948" s="147"/>
      <c r="S948" s="147"/>
      <c r="T948" s="147"/>
      <c r="U948" s="147"/>
      <c r="V948" s="147"/>
      <c r="W948" s="147"/>
      <c r="X948" s="147"/>
      <c r="Y948" s="147"/>
      <c r="Z948" s="147"/>
      <c r="AA948" s="147"/>
      <c r="AB948" s="147"/>
      <c r="AC948" s="147"/>
      <c r="AD948" s="147"/>
      <c r="AE948" s="147"/>
      <c r="AF948" s="147"/>
      <c r="AG948" s="147"/>
      <c r="AH948" s="147"/>
    </row>
    <row r="949" spans="1:34" ht="15.75" customHeight="1" x14ac:dyDescent="0.35">
      <c r="A949" s="147"/>
      <c r="B949" s="147"/>
      <c r="C949" s="147"/>
      <c r="D949" s="147"/>
      <c r="E949" s="147"/>
      <c r="F949" s="147"/>
      <c r="G949" s="147"/>
      <c r="H949" s="147"/>
      <c r="I949" s="147"/>
      <c r="J949" s="147"/>
      <c r="K949" s="147"/>
      <c r="L949" s="147"/>
      <c r="M949" s="147"/>
      <c r="N949" s="147"/>
      <c r="O949" s="147"/>
      <c r="P949" s="147"/>
      <c r="Q949" s="147"/>
      <c r="R949" s="147"/>
      <c r="S949" s="147"/>
      <c r="T949" s="147"/>
      <c r="U949" s="147"/>
      <c r="V949" s="147"/>
      <c r="W949" s="147"/>
      <c r="X949" s="147"/>
      <c r="Y949" s="147"/>
      <c r="Z949" s="147"/>
      <c r="AA949" s="147"/>
      <c r="AB949" s="147"/>
      <c r="AC949" s="147"/>
      <c r="AD949" s="147"/>
      <c r="AE949" s="147"/>
      <c r="AF949" s="147"/>
      <c r="AG949" s="147"/>
      <c r="AH949" s="147"/>
    </row>
    <row r="950" spans="1:34" ht="15.75" customHeight="1" x14ac:dyDescent="0.35">
      <c r="A950" s="147"/>
      <c r="B950" s="147"/>
      <c r="C950" s="147"/>
      <c r="D950" s="147"/>
      <c r="E950" s="147"/>
      <c r="F950" s="147"/>
      <c r="G950" s="147"/>
      <c r="H950" s="147"/>
      <c r="I950" s="147"/>
      <c r="J950" s="147"/>
      <c r="K950" s="147"/>
      <c r="L950" s="147"/>
      <c r="M950" s="147"/>
      <c r="N950" s="147"/>
      <c r="O950" s="147"/>
      <c r="P950" s="147"/>
      <c r="Q950" s="147"/>
      <c r="R950" s="147"/>
      <c r="S950" s="147"/>
      <c r="T950" s="147"/>
      <c r="U950" s="147"/>
      <c r="V950" s="147"/>
      <c r="W950" s="147"/>
      <c r="X950" s="147"/>
      <c r="Y950" s="147"/>
      <c r="Z950" s="147"/>
      <c r="AA950" s="147"/>
      <c r="AB950" s="147"/>
      <c r="AC950" s="147"/>
      <c r="AD950" s="147"/>
      <c r="AE950" s="147"/>
      <c r="AF950" s="147"/>
      <c r="AG950" s="147"/>
      <c r="AH950" s="147"/>
    </row>
    <row r="951" spans="1:34" ht="15.75" customHeight="1" x14ac:dyDescent="0.35">
      <c r="A951" s="147"/>
      <c r="B951" s="147"/>
      <c r="C951" s="147"/>
      <c r="D951" s="147"/>
      <c r="E951" s="147"/>
      <c r="F951" s="147"/>
      <c r="G951" s="147"/>
      <c r="H951" s="147"/>
      <c r="I951" s="147"/>
      <c r="J951" s="147"/>
      <c r="K951" s="147"/>
      <c r="L951" s="147"/>
      <c r="M951" s="147"/>
      <c r="N951" s="147"/>
      <c r="O951" s="147"/>
      <c r="P951" s="147"/>
      <c r="Q951" s="147"/>
      <c r="R951" s="147"/>
      <c r="S951" s="147"/>
      <c r="T951" s="147"/>
      <c r="U951" s="147"/>
      <c r="V951" s="147"/>
      <c r="W951" s="147"/>
      <c r="X951" s="147"/>
      <c r="Y951" s="147"/>
      <c r="Z951" s="147"/>
      <c r="AA951" s="147"/>
      <c r="AB951" s="147"/>
      <c r="AC951" s="147"/>
      <c r="AD951" s="147"/>
      <c r="AE951" s="147"/>
      <c r="AF951" s="147"/>
      <c r="AG951" s="147"/>
      <c r="AH951" s="147"/>
    </row>
    <row r="952" spans="1:34" ht="15.75" customHeight="1" x14ac:dyDescent="0.35">
      <c r="A952" s="147"/>
      <c r="B952" s="147"/>
      <c r="C952" s="147"/>
      <c r="D952" s="147"/>
      <c r="E952" s="147"/>
      <c r="F952" s="147"/>
      <c r="G952" s="147"/>
      <c r="H952" s="147"/>
      <c r="I952" s="147"/>
      <c r="J952" s="147"/>
      <c r="K952" s="147"/>
      <c r="L952" s="147"/>
      <c r="M952" s="147"/>
      <c r="N952" s="147"/>
      <c r="O952" s="147"/>
      <c r="P952" s="147"/>
      <c r="Q952" s="147"/>
      <c r="R952" s="147"/>
      <c r="S952" s="147"/>
      <c r="T952" s="147"/>
      <c r="U952" s="147"/>
      <c r="V952" s="147"/>
      <c r="W952" s="147"/>
      <c r="X952" s="147"/>
      <c r="Y952" s="147"/>
      <c r="Z952" s="147"/>
      <c r="AA952" s="147"/>
      <c r="AB952" s="147"/>
      <c r="AC952" s="147"/>
      <c r="AD952" s="147"/>
      <c r="AE952" s="147"/>
      <c r="AF952" s="147"/>
      <c r="AG952" s="147"/>
      <c r="AH952" s="147"/>
    </row>
    <row r="953" spans="1:34" ht="15.75" customHeight="1" x14ac:dyDescent="0.35">
      <c r="A953" s="147"/>
      <c r="B953" s="147"/>
      <c r="C953" s="147"/>
      <c r="D953" s="147"/>
      <c r="E953" s="147"/>
      <c r="F953" s="147"/>
      <c r="G953" s="147"/>
      <c r="H953" s="147"/>
      <c r="I953" s="147"/>
      <c r="J953" s="147"/>
      <c r="K953" s="147"/>
      <c r="L953" s="147"/>
      <c r="M953" s="147"/>
      <c r="N953" s="147"/>
      <c r="O953" s="147"/>
      <c r="P953" s="147"/>
      <c r="Q953" s="147"/>
      <c r="R953" s="147"/>
      <c r="S953" s="147"/>
      <c r="T953" s="147"/>
      <c r="U953" s="147"/>
      <c r="V953" s="147"/>
      <c r="W953" s="147"/>
      <c r="X953" s="147"/>
      <c r="Y953" s="147"/>
      <c r="Z953" s="147"/>
      <c r="AA953" s="147"/>
      <c r="AB953" s="147"/>
      <c r="AC953" s="147"/>
      <c r="AD953" s="147"/>
      <c r="AE953" s="147"/>
      <c r="AF953" s="147"/>
      <c r="AG953" s="147"/>
      <c r="AH953" s="147"/>
    </row>
    <row r="954" spans="1:34" ht="15.75" customHeight="1" x14ac:dyDescent="0.35">
      <c r="A954" s="147"/>
      <c r="B954" s="147"/>
      <c r="C954" s="147"/>
      <c r="D954" s="147"/>
      <c r="E954" s="147"/>
      <c r="F954" s="147"/>
      <c r="G954" s="147"/>
      <c r="H954" s="147"/>
      <c r="I954" s="147"/>
      <c r="J954" s="147"/>
      <c r="K954" s="147"/>
      <c r="L954" s="147"/>
      <c r="M954" s="147"/>
      <c r="N954" s="147"/>
      <c r="O954" s="147"/>
      <c r="P954" s="147"/>
      <c r="Q954" s="147"/>
      <c r="R954" s="147"/>
      <c r="S954" s="147"/>
      <c r="T954" s="147"/>
      <c r="U954" s="147"/>
      <c r="V954" s="147"/>
      <c r="W954" s="147"/>
      <c r="X954" s="147"/>
      <c r="Y954" s="147"/>
      <c r="Z954" s="147"/>
      <c r="AA954" s="147"/>
      <c r="AB954" s="147"/>
      <c r="AC954" s="147"/>
      <c r="AD954" s="147"/>
      <c r="AE954" s="147"/>
      <c r="AF954" s="147"/>
      <c r="AG954" s="147"/>
      <c r="AH954" s="147"/>
    </row>
    <row r="955" spans="1:34" ht="15.75" customHeight="1" x14ac:dyDescent="0.35">
      <c r="A955" s="147"/>
      <c r="B955" s="147"/>
      <c r="C955" s="147"/>
      <c r="D955" s="147"/>
      <c r="E955" s="147"/>
      <c r="F955" s="147"/>
      <c r="G955" s="147"/>
      <c r="H955" s="147"/>
      <c r="I955" s="147"/>
      <c r="J955" s="147"/>
      <c r="K955" s="147"/>
      <c r="L955" s="147"/>
      <c r="M955" s="147"/>
      <c r="N955" s="147"/>
      <c r="O955" s="147"/>
      <c r="P955" s="147"/>
      <c r="Q955" s="147"/>
      <c r="R955" s="147"/>
      <c r="S955" s="147"/>
      <c r="T955" s="147"/>
      <c r="U955" s="147"/>
      <c r="V955" s="147"/>
      <c r="W955" s="147"/>
      <c r="X955" s="147"/>
      <c r="Y955" s="147"/>
      <c r="Z955" s="147"/>
      <c r="AA955" s="147"/>
      <c r="AB955" s="147"/>
      <c r="AC955" s="147"/>
      <c r="AD955" s="147"/>
      <c r="AE955" s="147"/>
      <c r="AF955" s="147"/>
      <c r="AG955" s="147"/>
      <c r="AH955" s="147"/>
    </row>
    <row r="956" spans="1:34" ht="15.75" customHeight="1" x14ac:dyDescent="0.35">
      <c r="A956" s="147"/>
      <c r="B956" s="147"/>
      <c r="C956" s="147"/>
      <c r="D956" s="147"/>
      <c r="E956" s="147"/>
      <c r="F956" s="147"/>
      <c r="G956" s="147"/>
      <c r="H956" s="147"/>
      <c r="I956" s="147"/>
      <c r="J956" s="147"/>
      <c r="K956" s="147"/>
      <c r="L956" s="147"/>
      <c r="M956" s="147"/>
      <c r="N956" s="147"/>
      <c r="O956" s="147"/>
      <c r="P956" s="147"/>
      <c r="Q956" s="147"/>
      <c r="R956" s="147"/>
      <c r="S956" s="147"/>
      <c r="T956" s="147"/>
      <c r="U956" s="147"/>
      <c r="V956" s="147"/>
      <c r="W956" s="147"/>
      <c r="X956" s="147"/>
      <c r="Y956" s="147"/>
      <c r="Z956" s="147"/>
      <c r="AA956" s="147"/>
      <c r="AB956" s="147"/>
      <c r="AC956" s="147"/>
      <c r="AD956" s="147"/>
      <c r="AE956" s="147"/>
      <c r="AF956" s="147"/>
      <c r="AG956" s="147"/>
      <c r="AH956" s="147"/>
    </row>
    <row r="957" spans="1:34" ht="15.75" customHeight="1" x14ac:dyDescent="0.35">
      <c r="A957" s="147"/>
      <c r="B957" s="147"/>
      <c r="C957" s="147"/>
      <c r="D957" s="147"/>
      <c r="E957" s="147"/>
      <c r="F957" s="147"/>
      <c r="G957" s="147"/>
      <c r="H957" s="147"/>
      <c r="I957" s="147"/>
      <c r="J957" s="147"/>
      <c r="K957" s="147"/>
      <c r="L957" s="147"/>
      <c r="M957" s="147"/>
      <c r="N957" s="147"/>
      <c r="O957" s="147"/>
      <c r="P957" s="147"/>
      <c r="Q957" s="147"/>
      <c r="R957" s="147"/>
      <c r="S957" s="147"/>
      <c r="T957" s="147"/>
      <c r="U957" s="147"/>
      <c r="V957" s="147"/>
      <c r="W957" s="147"/>
      <c r="X957" s="147"/>
      <c r="Y957" s="147"/>
      <c r="Z957" s="147"/>
      <c r="AA957" s="147"/>
      <c r="AB957" s="147"/>
      <c r="AC957" s="147"/>
      <c r="AD957" s="147"/>
      <c r="AE957" s="147"/>
      <c r="AF957" s="147"/>
      <c r="AG957" s="147"/>
      <c r="AH957" s="147"/>
    </row>
    <row r="958" spans="1:34" ht="15.75" customHeight="1" x14ac:dyDescent="0.35">
      <c r="A958" s="147"/>
      <c r="B958" s="147"/>
      <c r="C958" s="147"/>
      <c r="D958" s="147"/>
      <c r="E958" s="147"/>
      <c r="F958" s="147"/>
      <c r="G958" s="147"/>
      <c r="H958" s="147"/>
      <c r="I958" s="147"/>
      <c r="J958" s="147"/>
      <c r="K958" s="147"/>
      <c r="L958" s="147"/>
      <c r="M958" s="147"/>
      <c r="N958" s="147"/>
      <c r="O958" s="147"/>
      <c r="P958" s="147"/>
      <c r="Q958" s="147"/>
      <c r="R958" s="147"/>
      <c r="S958" s="147"/>
      <c r="T958" s="147"/>
      <c r="U958" s="147"/>
      <c r="V958" s="147"/>
      <c r="W958" s="147"/>
      <c r="X958" s="147"/>
      <c r="Y958" s="147"/>
      <c r="Z958" s="147"/>
      <c r="AA958" s="147"/>
      <c r="AB958" s="147"/>
      <c r="AC958" s="147"/>
      <c r="AD958" s="147"/>
      <c r="AE958" s="147"/>
      <c r="AF958" s="147"/>
      <c r="AG958" s="147"/>
      <c r="AH958" s="147"/>
    </row>
    <row r="959" spans="1:34" ht="15.75" customHeight="1" x14ac:dyDescent="0.35">
      <c r="A959" s="147"/>
      <c r="B959" s="147"/>
      <c r="C959" s="147"/>
      <c r="D959" s="147"/>
      <c r="E959" s="147"/>
      <c r="F959" s="147"/>
      <c r="G959" s="147"/>
      <c r="H959" s="147"/>
      <c r="I959" s="147"/>
      <c r="J959" s="147"/>
      <c r="K959" s="147"/>
      <c r="L959" s="147"/>
      <c r="M959" s="147"/>
      <c r="N959" s="147"/>
      <c r="O959" s="147"/>
      <c r="P959" s="147"/>
      <c r="Q959" s="147"/>
      <c r="R959" s="147"/>
      <c r="S959" s="147"/>
      <c r="T959" s="147"/>
      <c r="U959" s="147"/>
      <c r="V959" s="147"/>
      <c r="W959" s="147"/>
      <c r="X959" s="147"/>
      <c r="Y959" s="147"/>
      <c r="Z959" s="147"/>
      <c r="AA959" s="147"/>
      <c r="AB959" s="147"/>
      <c r="AC959" s="147"/>
      <c r="AD959" s="147"/>
      <c r="AE959" s="147"/>
      <c r="AF959" s="147"/>
      <c r="AG959" s="147"/>
      <c r="AH959" s="147"/>
    </row>
    <row r="960" spans="1:34" ht="15.75" customHeight="1" x14ac:dyDescent="0.35">
      <c r="A960" s="147"/>
      <c r="B960" s="147"/>
      <c r="C960" s="147"/>
      <c r="D960" s="147"/>
      <c r="E960" s="147"/>
      <c r="F960" s="147"/>
      <c r="G960" s="147"/>
      <c r="H960" s="147"/>
      <c r="I960" s="147"/>
      <c r="J960" s="147"/>
      <c r="K960" s="147"/>
      <c r="L960" s="147"/>
      <c r="M960" s="147"/>
      <c r="N960" s="147"/>
      <c r="O960" s="147"/>
      <c r="P960" s="147"/>
      <c r="Q960" s="147"/>
      <c r="R960" s="147"/>
      <c r="S960" s="147"/>
      <c r="T960" s="147"/>
      <c r="U960" s="147"/>
      <c r="V960" s="147"/>
      <c r="W960" s="147"/>
      <c r="X960" s="147"/>
      <c r="Y960" s="147"/>
      <c r="Z960" s="147"/>
      <c r="AA960" s="147"/>
      <c r="AB960" s="147"/>
      <c r="AC960" s="147"/>
      <c r="AD960" s="147"/>
      <c r="AE960" s="147"/>
      <c r="AF960" s="147"/>
      <c r="AG960" s="147"/>
      <c r="AH960" s="147"/>
    </row>
    <row r="961" spans="1:34" ht="15.75" customHeight="1" x14ac:dyDescent="0.35">
      <c r="A961" s="147"/>
      <c r="B961" s="147"/>
      <c r="C961" s="147"/>
      <c r="D961" s="147"/>
      <c r="E961" s="147"/>
      <c r="F961" s="147"/>
      <c r="G961" s="147"/>
      <c r="H961" s="147"/>
      <c r="I961" s="147"/>
      <c r="J961" s="147"/>
      <c r="K961" s="147"/>
      <c r="L961" s="147"/>
      <c r="M961" s="147"/>
      <c r="N961" s="147"/>
      <c r="O961" s="147"/>
      <c r="P961" s="147"/>
      <c r="Q961" s="147"/>
      <c r="R961" s="147"/>
      <c r="S961" s="147"/>
      <c r="T961" s="147"/>
      <c r="U961" s="147"/>
      <c r="V961" s="147"/>
      <c r="W961" s="147"/>
      <c r="X961" s="147"/>
      <c r="Y961" s="147"/>
      <c r="Z961" s="147"/>
      <c r="AA961" s="147"/>
      <c r="AB961" s="147"/>
      <c r="AC961" s="147"/>
      <c r="AD961" s="147"/>
      <c r="AE961" s="147"/>
      <c r="AF961" s="147"/>
      <c r="AG961" s="147"/>
      <c r="AH961" s="147"/>
    </row>
    <row r="962" spans="1:34" ht="15.75" customHeight="1" x14ac:dyDescent="0.35">
      <c r="A962" s="147"/>
      <c r="B962" s="147"/>
      <c r="C962" s="147"/>
      <c r="D962" s="147"/>
      <c r="E962" s="147"/>
      <c r="F962" s="147"/>
      <c r="G962" s="147"/>
      <c r="H962" s="147"/>
      <c r="I962" s="147"/>
      <c r="J962" s="147"/>
      <c r="K962" s="147"/>
      <c r="L962" s="147"/>
      <c r="M962" s="147"/>
      <c r="N962" s="147"/>
      <c r="O962" s="147"/>
      <c r="P962" s="147"/>
      <c r="Q962" s="147"/>
      <c r="R962" s="147"/>
      <c r="S962" s="147"/>
      <c r="T962" s="147"/>
      <c r="U962" s="147"/>
      <c r="V962" s="147"/>
      <c r="W962" s="147"/>
      <c r="X962" s="147"/>
      <c r="Y962" s="147"/>
      <c r="Z962" s="147"/>
      <c r="AA962" s="147"/>
      <c r="AB962" s="147"/>
      <c r="AC962" s="147"/>
      <c r="AD962" s="147"/>
      <c r="AE962" s="147"/>
      <c r="AF962" s="147"/>
      <c r="AG962" s="147"/>
      <c r="AH962" s="147"/>
    </row>
    <row r="963" spans="1:34" ht="15.75" customHeight="1" x14ac:dyDescent="0.35">
      <c r="A963" s="147"/>
      <c r="B963" s="147"/>
      <c r="C963" s="147"/>
      <c r="D963" s="147"/>
      <c r="E963" s="147"/>
      <c r="F963" s="147"/>
      <c r="G963" s="147"/>
      <c r="H963" s="147"/>
      <c r="I963" s="147"/>
      <c r="J963" s="147"/>
      <c r="K963" s="147"/>
      <c r="L963" s="147"/>
      <c r="M963" s="147"/>
      <c r="N963" s="147"/>
      <c r="O963" s="147"/>
      <c r="P963" s="147"/>
      <c r="Q963" s="147"/>
      <c r="R963" s="147"/>
      <c r="S963" s="147"/>
      <c r="T963" s="147"/>
      <c r="U963" s="147"/>
      <c r="V963" s="147"/>
      <c r="W963" s="147"/>
      <c r="X963" s="147"/>
      <c r="Y963" s="147"/>
      <c r="Z963" s="147"/>
      <c r="AA963" s="147"/>
      <c r="AB963" s="147"/>
      <c r="AC963" s="147"/>
      <c r="AD963" s="147"/>
      <c r="AE963" s="147"/>
      <c r="AF963" s="147"/>
      <c r="AG963" s="147"/>
      <c r="AH963" s="147"/>
    </row>
    <row r="964" spans="1:34" ht="15.75" customHeight="1" x14ac:dyDescent="0.35">
      <c r="A964" s="147"/>
      <c r="B964" s="147"/>
      <c r="C964" s="147"/>
      <c r="D964" s="147"/>
      <c r="E964" s="147"/>
      <c r="F964" s="147"/>
      <c r="G964" s="147"/>
      <c r="H964" s="147"/>
      <c r="I964" s="147"/>
      <c r="J964" s="147"/>
      <c r="K964" s="147"/>
      <c r="L964" s="147"/>
      <c r="M964" s="147"/>
      <c r="N964" s="147"/>
      <c r="O964" s="147"/>
      <c r="P964" s="147"/>
      <c r="Q964" s="147"/>
      <c r="R964" s="147"/>
      <c r="S964" s="147"/>
      <c r="T964" s="147"/>
      <c r="U964" s="147"/>
      <c r="V964" s="147"/>
      <c r="W964" s="147"/>
      <c r="X964" s="147"/>
      <c r="Y964" s="147"/>
      <c r="Z964" s="147"/>
      <c r="AA964" s="147"/>
      <c r="AB964" s="147"/>
      <c r="AC964" s="147"/>
      <c r="AD964" s="147"/>
      <c r="AE964" s="147"/>
      <c r="AF964" s="147"/>
      <c r="AG964" s="147"/>
      <c r="AH964" s="147"/>
    </row>
    <row r="965" spans="1:34" ht="15.75" customHeight="1" x14ac:dyDescent="0.35">
      <c r="A965" s="147"/>
      <c r="B965" s="147"/>
      <c r="C965" s="147"/>
      <c r="D965" s="147"/>
      <c r="E965" s="147"/>
      <c r="F965" s="147"/>
      <c r="G965" s="147"/>
      <c r="H965" s="147"/>
      <c r="I965" s="147"/>
      <c r="J965" s="147"/>
      <c r="K965" s="147"/>
      <c r="L965" s="147"/>
      <c r="M965" s="147"/>
      <c r="N965" s="147"/>
      <c r="O965" s="147"/>
      <c r="P965" s="147"/>
      <c r="Q965" s="147"/>
      <c r="R965" s="147"/>
      <c r="S965" s="147"/>
      <c r="T965" s="147"/>
      <c r="U965" s="147"/>
      <c r="V965" s="147"/>
      <c r="W965" s="147"/>
      <c r="X965" s="147"/>
      <c r="Y965" s="147"/>
      <c r="Z965" s="147"/>
      <c r="AA965" s="147"/>
      <c r="AB965" s="147"/>
      <c r="AC965" s="147"/>
      <c r="AD965" s="147"/>
      <c r="AE965" s="147"/>
      <c r="AF965" s="147"/>
      <c r="AG965" s="147"/>
      <c r="AH965" s="147"/>
    </row>
    <row r="966" spans="1:34" ht="15.75" customHeight="1" x14ac:dyDescent="0.35">
      <c r="A966" s="147"/>
      <c r="B966" s="147"/>
      <c r="C966" s="147"/>
      <c r="D966" s="147"/>
      <c r="E966" s="147"/>
      <c r="F966" s="147"/>
      <c r="G966" s="147"/>
      <c r="H966" s="147"/>
      <c r="I966" s="147"/>
      <c r="J966" s="147"/>
      <c r="K966" s="147"/>
      <c r="L966" s="147"/>
      <c r="M966" s="147"/>
      <c r="N966" s="147"/>
      <c r="O966" s="147"/>
      <c r="P966" s="147"/>
      <c r="Q966" s="147"/>
      <c r="R966" s="147"/>
      <c r="S966" s="147"/>
      <c r="T966" s="147"/>
      <c r="U966" s="147"/>
      <c r="V966" s="147"/>
      <c r="W966" s="147"/>
      <c r="X966" s="147"/>
      <c r="Y966" s="147"/>
      <c r="Z966" s="147"/>
      <c r="AA966" s="147"/>
      <c r="AB966" s="147"/>
      <c r="AC966" s="147"/>
      <c r="AD966" s="147"/>
      <c r="AE966" s="147"/>
      <c r="AF966" s="147"/>
      <c r="AG966" s="147"/>
      <c r="AH966" s="147"/>
    </row>
    <row r="967" spans="1:34" ht="15.75" customHeight="1" x14ac:dyDescent="0.35">
      <c r="A967" s="147"/>
      <c r="B967" s="147"/>
      <c r="C967" s="147"/>
      <c r="D967" s="147"/>
      <c r="E967" s="147"/>
      <c r="F967" s="147"/>
      <c r="G967" s="147"/>
      <c r="H967" s="147"/>
      <c r="I967" s="147"/>
      <c r="J967" s="147"/>
      <c r="K967" s="147"/>
      <c r="L967" s="147"/>
      <c r="M967" s="147"/>
      <c r="N967" s="147"/>
      <c r="O967" s="147"/>
      <c r="P967" s="147"/>
      <c r="Q967" s="147"/>
      <c r="R967" s="147"/>
      <c r="S967" s="147"/>
      <c r="T967" s="147"/>
      <c r="U967" s="147"/>
      <c r="V967" s="147"/>
      <c r="W967" s="147"/>
      <c r="X967" s="147"/>
      <c r="Y967" s="147"/>
      <c r="Z967" s="147"/>
      <c r="AA967" s="147"/>
      <c r="AB967" s="147"/>
      <c r="AC967" s="147"/>
      <c r="AD967" s="147"/>
      <c r="AE967" s="147"/>
      <c r="AF967" s="147"/>
      <c r="AG967" s="147"/>
      <c r="AH967" s="147"/>
    </row>
    <row r="968" spans="1:34" ht="15.75" customHeight="1" x14ac:dyDescent="0.35">
      <c r="A968" s="147"/>
      <c r="B968" s="147"/>
      <c r="C968" s="147"/>
      <c r="D968" s="147"/>
      <c r="E968" s="147"/>
      <c r="F968" s="147"/>
      <c r="G968" s="147"/>
      <c r="H968" s="147"/>
      <c r="I968" s="147"/>
      <c r="J968" s="147"/>
      <c r="K968" s="147"/>
      <c r="L968" s="147"/>
      <c r="M968" s="147"/>
      <c r="N968" s="147"/>
      <c r="O968" s="147"/>
      <c r="P968" s="147"/>
      <c r="Q968" s="147"/>
      <c r="R968" s="147"/>
      <c r="S968" s="147"/>
      <c r="T968" s="147"/>
      <c r="U968" s="147"/>
      <c r="V968" s="147"/>
      <c r="W968" s="147"/>
      <c r="X968" s="147"/>
      <c r="Y968" s="147"/>
      <c r="Z968" s="147"/>
      <c r="AA968" s="147"/>
      <c r="AB968" s="147"/>
      <c r="AC968" s="147"/>
      <c r="AD968" s="147"/>
      <c r="AE968" s="147"/>
      <c r="AF968" s="147"/>
      <c r="AG968" s="147"/>
      <c r="AH968" s="147"/>
    </row>
    <row r="969" spans="1:34" ht="15.75" customHeight="1" x14ac:dyDescent="0.35">
      <c r="A969" s="147"/>
      <c r="B969" s="147"/>
      <c r="C969" s="147"/>
      <c r="D969" s="147"/>
      <c r="E969" s="147"/>
      <c r="F969" s="147"/>
      <c r="G969" s="147"/>
      <c r="H969" s="147"/>
      <c r="I969" s="147"/>
      <c r="J969" s="147"/>
      <c r="K969" s="147"/>
      <c r="L969" s="147"/>
      <c r="M969" s="147"/>
      <c r="N969" s="147"/>
      <c r="O969" s="147"/>
      <c r="P969" s="147"/>
      <c r="Q969" s="147"/>
      <c r="R969" s="147"/>
      <c r="S969" s="147"/>
      <c r="T969" s="147"/>
      <c r="U969" s="147"/>
      <c r="V969" s="147"/>
      <c r="W969" s="147"/>
      <c r="X969" s="147"/>
      <c r="Y969" s="147"/>
      <c r="Z969" s="147"/>
      <c r="AA969" s="147"/>
      <c r="AB969" s="147"/>
      <c r="AC969" s="147"/>
      <c r="AD969" s="147"/>
      <c r="AE969" s="147"/>
      <c r="AF969" s="147"/>
      <c r="AG969" s="147"/>
      <c r="AH969" s="147"/>
    </row>
    <row r="970" spans="1:34" ht="15.75" customHeight="1" x14ac:dyDescent="0.35">
      <c r="A970" s="147"/>
      <c r="B970" s="147"/>
      <c r="C970" s="147"/>
      <c r="D970" s="147"/>
      <c r="E970" s="147"/>
      <c r="F970" s="147"/>
      <c r="G970" s="147"/>
      <c r="H970" s="147"/>
      <c r="I970" s="147"/>
      <c r="J970" s="147"/>
      <c r="K970" s="147"/>
      <c r="L970" s="147"/>
      <c r="M970" s="147"/>
      <c r="N970" s="147"/>
      <c r="O970" s="147"/>
      <c r="P970" s="147"/>
      <c r="Q970" s="147"/>
      <c r="R970" s="147"/>
      <c r="S970" s="147"/>
      <c r="T970" s="147"/>
      <c r="U970" s="147"/>
      <c r="V970" s="147"/>
      <c r="W970" s="147"/>
      <c r="X970" s="147"/>
      <c r="Y970" s="147"/>
      <c r="Z970" s="147"/>
      <c r="AA970" s="147"/>
      <c r="AB970" s="147"/>
      <c r="AC970" s="147"/>
      <c r="AD970" s="147"/>
      <c r="AE970" s="147"/>
      <c r="AF970" s="147"/>
      <c r="AG970" s="147"/>
      <c r="AH970" s="147"/>
    </row>
    <row r="971" spans="1:34" ht="15.75" customHeight="1" x14ac:dyDescent="0.35">
      <c r="A971" s="147"/>
      <c r="B971" s="147"/>
      <c r="C971" s="147"/>
      <c r="D971" s="147"/>
      <c r="E971" s="147"/>
      <c r="F971" s="147"/>
      <c r="G971" s="147"/>
      <c r="H971" s="147"/>
      <c r="I971" s="147"/>
      <c r="J971" s="147"/>
      <c r="K971" s="147"/>
      <c r="L971" s="147"/>
      <c r="M971" s="147"/>
      <c r="N971" s="147"/>
      <c r="O971" s="147"/>
      <c r="P971" s="147"/>
      <c r="Q971" s="147"/>
      <c r="R971" s="147"/>
      <c r="S971" s="147"/>
      <c r="T971" s="147"/>
      <c r="U971" s="147"/>
      <c r="V971" s="147"/>
      <c r="W971" s="147"/>
      <c r="X971" s="147"/>
      <c r="Y971" s="147"/>
      <c r="Z971" s="147"/>
      <c r="AA971" s="147"/>
      <c r="AB971" s="147"/>
      <c r="AC971" s="147"/>
      <c r="AD971" s="147"/>
      <c r="AE971" s="147"/>
      <c r="AF971" s="147"/>
      <c r="AG971" s="147"/>
      <c r="AH971" s="147"/>
    </row>
    <row r="972" spans="1:34" ht="15.75" customHeight="1" x14ac:dyDescent="0.35">
      <c r="A972" s="147"/>
      <c r="B972" s="147"/>
      <c r="C972" s="147"/>
      <c r="D972" s="147"/>
      <c r="E972" s="147"/>
      <c r="F972" s="147"/>
      <c r="G972" s="147"/>
      <c r="H972" s="147"/>
      <c r="I972" s="147"/>
      <c r="J972" s="147"/>
      <c r="K972" s="147"/>
      <c r="L972" s="147"/>
      <c r="M972" s="147"/>
      <c r="N972" s="147"/>
      <c r="O972" s="147"/>
      <c r="P972" s="147"/>
      <c r="Q972" s="147"/>
      <c r="R972" s="147"/>
      <c r="S972" s="147"/>
      <c r="T972" s="147"/>
      <c r="U972" s="147"/>
      <c r="V972" s="147"/>
      <c r="W972" s="147"/>
      <c r="X972" s="147"/>
      <c r="Y972" s="147"/>
      <c r="Z972" s="147"/>
      <c r="AA972" s="147"/>
      <c r="AB972" s="147"/>
      <c r="AC972" s="147"/>
      <c r="AD972" s="147"/>
      <c r="AE972" s="147"/>
      <c r="AF972" s="147"/>
      <c r="AG972" s="147"/>
      <c r="AH972" s="147"/>
    </row>
    <row r="973" spans="1:34" ht="15.75" customHeight="1" x14ac:dyDescent="0.35">
      <c r="A973" s="147"/>
      <c r="B973" s="147"/>
      <c r="C973" s="147"/>
      <c r="D973" s="147"/>
      <c r="E973" s="147"/>
      <c r="F973" s="147"/>
      <c r="G973" s="147"/>
      <c r="H973" s="147"/>
      <c r="I973" s="147"/>
      <c r="J973" s="147"/>
      <c r="K973" s="147"/>
      <c r="L973" s="147"/>
      <c r="M973" s="147"/>
      <c r="N973" s="147"/>
      <c r="O973" s="147"/>
      <c r="P973" s="147"/>
      <c r="Q973" s="147"/>
      <c r="R973" s="147"/>
      <c r="S973" s="147"/>
      <c r="T973" s="147"/>
      <c r="U973" s="147"/>
      <c r="V973" s="147"/>
      <c r="W973" s="147"/>
      <c r="X973" s="147"/>
      <c r="Y973" s="147"/>
      <c r="Z973" s="147"/>
      <c r="AA973" s="147"/>
      <c r="AB973" s="147"/>
      <c r="AC973" s="147"/>
      <c r="AD973" s="147"/>
      <c r="AE973" s="147"/>
      <c r="AF973" s="147"/>
      <c r="AG973" s="147"/>
      <c r="AH973" s="147"/>
    </row>
    <row r="974" spans="1:34" ht="15.75" customHeight="1" x14ac:dyDescent="0.35">
      <c r="A974" s="147"/>
      <c r="B974" s="147"/>
      <c r="C974" s="147"/>
      <c r="D974" s="147"/>
      <c r="E974" s="147"/>
      <c r="F974" s="147"/>
      <c r="G974" s="147"/>
      <c r="H974" s="147"/>
      <c r="I974" s="147"/>
      <c r="J974" s="147"/>
      <c r="K974" s="147"/>
      <c r="L974" s="147"/>
      <c r="M974" s="147"/>
      <c r="N974" s="147"/>
      <c r="O974" s="147"/>
      <c r="P974" s="147"/>
      <c r="Q974" s="147"/>
      <c r="R974" s="147"/>
      <c r="S974" s="147"/>
      <c r="T974" s="147"/>
      <c r="U974" s="147"/>
      <c r="V974" s="147"/>
      <c r="W974" s="147"/>
      <c r="X974" s="147"/>
      <c r="Y974" s="147"/>
      <c r="Z974" s="147"/>
      <c r="AA974" s="147"/>
      <c r="AB974" s="147"/>
      <c r="AC974" s="147"/>
      <c r="AD974" s="147"/>
      <c r="AE974" s="147"/>
      <c r="AF974" s="147"/>
      <c r="AG974" s="147"/>
      <c r="AH974" s="147"/>
    </row>
    <row r="975" spans="1:34" ht="15.75" customHeight="1" x14ac:dyDescent="0.35">
      <c r="A975" s="147"/>
      <c r="B975" s="147"/>
      <c r="C975" s="147"/>
      <c r="D975" s="147"/>
      <c r="E975" s="147"/>
      <c r="F975" s="147"/>
      <c r="G975" s="147"/>
      <c r="H975" s="147"/>
      <c r="I975" s="147"/>
      <c r="J975" s="147"/>
      <c r="K975" s="147"/>
      <c r="L975" s="147"/>
      <c r="M975" s="147"/>
      <c r="N975" s="147"/>
      <c r="O975" s="147"/>
      <c r="P975" s="147"/>
      <c r="Q975" s="147"/>
      <c r="R975" s="147"/>
      <c r="S975" s="147"/>
      <c r="T975" s="147"/>
      <c r="U975" s="147"/>
      <c r="V975" s="147"/>
      <c r="W975" s="147"/>
      <c r="X975" s="147"/>
      <c r="Y975" s="147"/>
      <c r="Z975" s="147"/>
      <c r="AA975" s="147"/>
      <c r="AB975" s="147"/>
      <c r="AC975" s="147"/>
      <c r="AD975" s="147"/>
      <c r="AE975" s="147"/>
      <c r="AF975" s="147"/>
      <c r="AG975" s="147"/>
      <c r="AH975" s="147"/>
    </row>
    <row r="976" spans="1:34" ht="15.75" customHeight="1" x14ac:dyDescent="0.35">
      <c r="A976" s="147"/>
      <c r="B976" s="147"/>
      <c r="C976" s="147"/>
      <c r="D976" s="147"/>
      <c r="E976" s="147"/>
      <c r="F976" s="147"/>
      <c r="G976" s="147"/>
      <c r="H976" s="147"/>
      <c r="I976" s="147"/>
      <c r="J976" s="147"/>
      <c r="K976" s="147"/>
      <c r="L976" s="147"/>
      <c r="M976" s="147"/>
      <c r="N976" s="147"/>
      <c r="O976" s="147"/>
      <c r="P976" s="147"/>
      <c r="Q976" s="147"/>
      <c r="R976" s="147"/>
      <c r="S976" s="147"/>
      <c r="T976" s="147"/>
      <c r="U976" s="147"/>
      <c r="V976" s="147"/>
      <c r="W976" s="147"/>
      <c r="X976" s="147"/>
      <c r="Y976" s="147"/>
      <c r="Z976" s="147"/>
      <c r="AA976" s="147"/>
      <c r="AB976" s="147"/>
      <c r="AC976" s="147"/>
      <c r="AD976" s="147"/>
      <c r="AE976" s="147"/>
      <c r="AF976" s="147"/>
      <c r="AG976" s="147"/>
      <c r="AH976" s="147"/>
    </row>
    <row r="977" spans="1:34" ht="15.75" customHeight="1" x14ac:dyDescent="0.35">
      <c r="A977" s="147"/>
      <c r="B977" s="147"/>
      <c r="C977" s="147"/>
      <c r="D977" s="147"/>
      <c r="E977" s="147"/>
      <c r="F977" s="147"/>
      <c r="G977" s="147"/>
      <c r="H977" s="147"/>
      <c r="I977" s="147"/>
      <c r="J977" s="147"/>
      <c r="K977" s="147"/>
      <c r="L977" s="147"/>
      <c r="M977" s="147"/>
      <c r="N977" s="147"/>
      <c r="O977" s="147"/>
      <c r="P977" s="147"/>
      <c r="Q977" s="147"/>
      <c r="R977" s="147"/>
      <c r="S977" s="147"/>
      <c r="T977" s="147"/>
      <c r="U977" s="147"/>
      <c r="V977" s="147"/>
      <c r="W977" s="147"/>
      <c r="X977" s="147"/>
      <c r="Y977" s="147"/>
      <c r="Z977" s="147"/>
      <c r="AA977" s="147"/>
      <c r="AB977" s="147"/>
      <c r="AC977" s="147"/>
      <c r="AD977" s="147"/>
      <c r="AE977" s="147"/>
      <c r="AF977" s="147"/>
      <c r="AG977" s="147"/>
      <c r="AH977" s="147"/>
    </row>
    <row r="978" spans="1:34" ht="15.75" customHeight="1" x14ac:dyDescent="0.35">
      <c r="A978" s="147"/>
      <c r="B978" s="147"/>
      <c r="C978" s="147"/>
      <c r="D978" s="147"/>
      <c r="E978" s="147"/>
      <c r="F978" s="147"/>
      <c r="G978" s="147"/>
      <c r="H978" s="147"/>
      <c r="I978" s="147"/>
      <c r="J978" s="147"/>
      <c r="K978" s="147"/>
      <c r="L978" s="147"/>
      <c r="M978" s="147"/>
      <c r="N978" s="147"/>
      <c r="O978" s="147"/>
      <c r="P978" s="147"/>
      <c r="Q978" s="147"/>
      <c r="R978" s="147"/>
      <c r="S978" s="147"/>
      <c r="T978" s="147"/>
      <c r="U978" s="147"/>
      <c r="V978" s="147"/>
      <c r="W978" s="147"/>
      <c r="X978" s="147"/>
      <c r="Y978" s="147"/>
      <c r="Z978" s="147"/>
      <c r="AA978" s="147"/>
      <c r="AB978" s="147"/>
      <c r="AC978" s="147"/>
      <c r="AD978" s="147"/>
      <c r="AE978" s="147"/>
      <c r="AF978" s="147"/>
      <c r="AG978" s="147"/>
      <c r="AH978" s="147"/>
    </row>
    <row r="979" spans="1:34" ht="15.75" customHeight="1" x14ac:dyDescent="0.35">
      <c r="A979" s="147"/>
      <c r="B979" s="147"/>
      <c r="C979" s="147"/>
      <c r="D979" s="147"/>
      <c r="E979" s="147"/>
      <c r="F979" s="147"/>
      <c r="G979" s="147"/>
      <c r="H979" s="147"/>
      <c r="I979" s="147"/>
      <c r="J979" s="147"/>
      <c r="K979" s="147"/>
      <c r="L979" s="147"/>
      <c r="M979" s="147"/>
      <c r="N979" s="147"/>
      <c r="O979" s="147"/>
      <c r="P979" s="147"/>
      <c r="Q979" s="147"/>
      <c r="R979" s="147"/>
      <c r="S979" s="147"/>
      <c r="T979" s="147"/>
      <c r="U979" s="147"/>
      <c r="V979" s="147"/>
      <c r="W979" s="147"/>
      <c r="X979" s="147"/>
      <c r="Y979" s="147"/>
      <c r="Z979" s="147"/>
      <c r="AA979" s="147"/>
      <c r="AB979" s="147"/>
      <c r="AC979" s="147"/>
      <c r="AD979" s="147"/>
      <c r="AE979" s="147"/>
      <c r="AF979" s="147"/>
      <c r="AG979" s="147"/>
      <c r="AH979" s="147"/>
    </row>
    <row r="980" spans="1:34" ht="15.75" customHeight="1" x14ac:dyDescent="0.35">
      <c r="A980" s="147"/>
      <c r="B980" s="147"/>
      <c r="C980" s="147"/>
      <c r="D980" s="147"/>
      <c r="E980" s="147"/>
      <c r="F980" s="147"/>
      <c r="G980" s="147"/>
      <c r="H980" s="147"/>
      <c r="I980" s="147"/>
      <c r="J980" s="147"/>
      <c r="K980" s="147"/>
      <c r="L980" s="147"/>
      <c r="M980" s="147"/>
      <c r="N980" s="147"/>
      <c r="O980" s="147"/>
      <c r="P980" s="147"/>
      <c r="Q980" s="147"/>
      <c r="R980" s="147"/>
      <c r="S980" s="147"/>
      <c r="T980" s="147"/>
      <c r="U980" s="147"/>
      <c r="V980" s="147"/>
      <c r="W980" s="147"/>
      <c r="X980" s="147"/>
      <c r="Y980" s="147"/>
      <c r="Z980" s="147"/>
      <c r="AA980" s="147"/>
      <c r="AB980" s="147"/>
      <c r="AC980" s="147"/>
      <c r="AD980" s="147"/>
      <c r="AE980" s="147"/>
      <c r="AF980" s="147"/>
      <c r="AG980" s="147"/>
      <c r="AH980" s="147"/>
    </row>
    <row r="981" spans="1:34" ht="15.75" customHeight="1" x14ac:dyDescent="0.35">
      <c r="A981" s="147"/>
      <c r="B981" s="147"/>
      <c r="C981" s="147"/>
      <c r="D981" s="147"/>
      <c r="E981" s="147"/>
      <c r="F981" s="147"/>
      <c r="G981" s="147"/>
      <c r="H981" s="147"/>
      <c r="I981" s="147"/>
      <c r="J981" s="147"/>
      <c r="K981" s="147"/>
      <c r="L981" s="147"/>
      <c r="M981" s="147"/>
      <c r="N981" s="147"/>
      <c r="O981" s="147"/>
      <c r="P981" s="147"/>
      <c r="Q981" s="147"/>
      <c r="R981" s="147"/>
      <c r="S981" s="147"/>
      <c r="T981" s="147"/>
      <c r="U981" s="147"/>
      <c r="V981" s="147"/>
      <c r="W981" s="147"/>
      <c r="X981" s="147"/>
      <c r="Y981" s="147"/>
      <c r="Z981" s="147"/>
      <c r="AA981" s="147"/>
      <c r="AB981" s="147"/>
      <c r="AC981" s="147"/>
      <c r="AD981" s="147"/>
      <c r="AE981" s="147"/>
      <c r="AF981" s="147"/>
      <c r="AG981" s="147"/>
      <c r="AH981" s="147"/>
    </row>
    <row r="982" spans="1:34" ht="15.75" customHeight="1" x14ac:dyDescent="0.35">
      <c r="A982" s="147"/>
      <c r="B982" s="147"/>
      <c r="C982" s="147"/>
      <c r="D982" s="147"/>
      <c r="E982" s="147"/>
      <c r="F982" s="147"/>
      <c r="G982" s="147"/>
      <c r="H982" s="147"/>
      <c r="I982" s="147"/>
      <c r="J982" s="147"/>
      <c r="K982" s="147"/>
      <c r="L982" s="147"/>
      <c r="M982" s="147"/>
      <c r="N982" s="147"/>
      <c r="O982" s="147"/>
      <c r="P982" s="147"/>
      <c r="Q982" s="147"/>
      <c r="R982" s="147"/>
      <c r="S982" s="147"/>
      <c r="T982" s="147"/>
      <c r="U982" s="147"/>
      <c r="V982" s="147"/>
      <c r="W982" s="147"/>
      <c r="X982" s="147"/>
      <c r="Y982" s="147"/>
      <c r="Z982" s="147"/>
      <c r="AA982" s="147"/>
      <c r="AB982" s="147"/>
      <c r="AC982" s="147"/>
      <c r="AD982" s="147"/>
      <c r="AE982" s="147"/>
      <c r="AF982" s="147"/>
      <c r="AG982" s="147"/>
      <c r="AH982" s="147"/>
    </row>
    <row r="983" spans="1:34" ht="15.75" customHeight="1" x14ac:dyDescent="0.35">
      <c r="A983" s="147"/>
      <c r="B983" s="147"/>
      <c r="C983" s="147"/>
      <c r="D983" s="147"/>
      <c r="E983" s="147"/>
      <c r="F983" s="147"/>
      <c r="G983" s="147"/>
      <c r="H983" s="147"/>
      <c r="I983" s="147"/>
      <c r="J983" s="147"/>
      <c r="K983" s="147"/>
      <c r="L983" s="147"/>
      <c r="M983" s="147"/>
      <c r="N983" s="147"/>
      <c r="O983" s="147"/>
      <c r="P983" s="147"/>
      <c r="Q983" s="147"/>
      <c r="R983" s="147"/>
      <c r="S983" s="147"/>
      <c r="T983" s="147"/>
      <c r="U983" s="147"/>
      <c r="V983" s="147"/>
      <c r="W983" s="147"/>
      <c r="X983" s="147"/>
      <c r="Y983" s="147"/>
      <c r="Z983" s="147"/>
      <c r="AA983" s="147"/>
      <c r="AB983" s="147"/>
      <c r="AC983" s="147"/>
      <c r="AD983" s="147"/>
      <c r="AE983" s="147"/>
      <c r="AF983" s="147"/>
      <c r="AG983" s="147"/>
      <c r="AH983" s="147"/>
    </row>
    <row r="984" spans="1:34" ht="15.75" customHeight="1" x14ac:dyDescent="0.35">
      <c r="A984" s="147"/>
      <c r="B984" s="147"/>
      <c r="C984" s="147"/>
      <c r="D984" s="147"/>
      <c r="E984" s="147"/>
      <c r="F984" s="147"/>
      <c r="G984" s="147"/>
      <c r="H984" s="147"/>
      <c r="I984" s="147"/>
      <c r="J984" s="147"/>
      <c r="K984" s="147"/>
      <c r="L984" s="147"/>
      <c r="M984" s="147"/>
      <c r="N984" s="147"/>
      <c r="O984" s="147"/>
      <c r="P984" s="147"/>
      <c r="Q984" s="147"/>
      <c r="R984" s="147"/>
      <c r="S984" s="147"/>
      <c r="T984" s="147"/>
      <c r="U984" s="147"/>
      <c r="V984" s="147"/>
      <c r="W984" s="147"/>
      <c r="X984" s="147"/>
      <c r="Y984" s="147"/>
      <c r="Z984" s="147"/>
      <c r="AA984" s="147"/>
      <c r="AB984" s="147"/>
      <c r="AC984" s="147"/>
      <c r="AD984" s="147"/>
      <c r="AE984" s="147"/>
      <c r="AF984" s="147"/>
      <c r="AG984" s="147"/>
      <c r="AH984" s="147"/>
    </row>
    <row r="985" spans="1:34" ht="15.75" customHeight="1" x14ac:dyDescent="0.35">
      <c r="A985" s="147"/>
      <c r="B985" s="147"/>
      <c r="C985" s="147"/>
      <c r="D985" s="147"/>
      <c r="E985" s="147"/>
      <c r="F985" s="147"/>
      <c r="G985" s="147"/>
      <c r="H985" s="147"/>
      <c r="I985" s="147"/>
      <c r="J985" s="147"/>
      <c r="K985" s="147"/>
      <c r="L985" s="147"/>
      <c r="M985" s="147"/>
      <c r="N985" s="147"/>
      <c r="O985" s="147"/>
      <c r="P985" s="147"/>
      <c r="Q985" s="147"/>
      <c r="R985" s="147"/>
      <c r="S985" s="147"/>
      <c r="T985" s="147"/>
      <c r="U985" s="147"/>
      <c r="V985" s="147"/>
      <c r="W985" s="147"/>
      <c r="X985" s="147"/>
      <c r="Y985" s="147"/>
      <c r="Z985" s="147"/>
      <c r="AA985" s="147"/>
      <c r="AB985" s="147"/>
      <c r="AC985" s="147"/>
      <c r="AD985" s="147"/>
      <c r="AE985" s="147"/>
      <c r="AF985" s="147"/>
      <c r="AG985" s="147"/>
      <c r="AH985" s="147"/>
    </row>
    <row r="986" spans="1:34" ht="15.75" customHeight="1" x14ac:dyDescent="0.35">
      <c r="A986" s="147"/>
      <c r="B986" s="147"/>
      <c r="C986" s="147"/>
      <c r="D986" s="147"/>
      <c r="E986" s="147"/>
      <c r="F986" s="147"/>
      <c r="G986" s="147"/>
      <c r="H986" s="147"/>
      <c r="I986" s="147"/>
      <c r="J986" s="147"/>
      <c r="K986" s="147"/>
      <c r="L986" s="147"/>
      <c r="M986" s="147"/>
      <c r="N986" s="147"/>
      <c r="O986" s="147"/>
      <c r="P986" s="147"/>
      <c r="Q986" s="147"/>
      <c r="R986" s="147"/>
      <c r="S986" s="147"/>
      <c r="T986" s="147"/>
      <c r="U986" s="147"/>
      <c r="V986" s="147"/>
      <c r="W986" s="147"/>
      <c r="X986" s="147"/>
      <c r="Y986" s="147"/>
      <c r="Z986" s="147"/>
      <c r="AA986" s="147"/>
      <c r="AB986" s="147"/>
      <c r="AC986" s="147"/>
      <c r="AD986" s="147"/>
      <c r="AE986" s="147"/>
      <c r="AF986" s="147"/>
      <c r="AG986" s="147"/>
      <c r="AH986" s="147"/>
    </row>
    <row r="987" spans="1:34" ht="15.75" customHeight="1" x14ac:dyDescent="0.35">
      <c r="A987" s="147"/>
      <c r="B987" s="147"/>
      <c r="C987" s="147"/>
      <c r="D987" s="147"/>
      <c r="E987" s="147"/>
      <c r="F987" s="147"/>
      <c r="G987" s="147"/>
      <c r="H987" s="147"/>
      <c r="I987" s="147"/>
      <c r="J987" s="147"/>
      <c r="K987" s="147"/>
      <c r="L987" s="147"/>
      <c r="M987" s="147"/>
      <c r="N987" s="147"/>
      <c r="O987" s="147"/>
      <c r="P987" s="147"/>
      <c r="Q987" s="147"/>
      <c r="R987" s="147"/>
      <c r="S987" s="147"/>
      <c r="T987" s="147"/>
      <c r="U987" s="147"/>
      <c r="V987" s="147"/>
      <c r="W987" s="147"/>
      <c r="X987" s="147"/>
      <c r="Y987" s="147"/>
      <c r="Z987" s="147"/>
      <c r="AA987" s="147"/>
      <c r="AB987" s="147"/>
      <c r="AC987" s="147"/>
      <c r="AD987" s="147"/>
      <c r="AE987" s="147"/>
      <c r="AF987" s="147"/>
      <c r="AG987" s="147"/>
      <c r="AH987" s="147"/>
    </row>
    <row r="988" spans="1:34" ht="15.75" customHeight="1" x14ac:dyDescent="0.35">
      <c r="A988" s="147"/>
      <c r="B988" s="147"/>
      <c r="C988" s="147"/>
      <c r="D988" s="147"/>
      <c r="E988" s="147"/>
      <c r="F988" s="147"/>
      <c r="G988" s="147"/>
      <c r="H988" s="147"/>
      <c r="I988" s="147"/>
      <c r="J988" s="147"/>
      <c r="K988" s="147"/>
      <c r="L988" s="147"/>
      <c r="M988" s="147"/>
      <c r="N988" s="147"/>
      <c r="O988" s="147"/>
      <c r="P988" s="147"/>
      <c r="Q988" s="147"/>
      <c r="R988" s="147"/>
      <c r="S988" s="147"/>
      <c r="T988" s="147"/>
      <c r="U988" s="147"/>
      <c r="V988" s="147"/>
      <c r="W988" s="147"/>
      <c r="X988" s="147"/>
      <c r="Y988" s="147"/>
      <c r="Z988" s="147"/>
      <c r="AA988" s="147"/>
      <c r="AB988" s="147"/>
      <c r="AC988" s="147"/>
      <c r="AD988" s="147"/>
      <c r="AE988" s="147"/>
      <c r="AF988" s="147"/>
      <c r="AG988" s="147"/>
      <c r="AH988" s="147"/>
    </row>
    <row r="989" spans="1:34" ht="15.75" customHeight="1" x14ac:dyDescent="0.35">
      <c r="A989" s="147"/>
      <c r="B989" s="147"/>
      <c r="C989" s="147"/>
      <c r="D989" s="147"/>
      <c r="E989" s="147"/>
      <c r="F989" s="147"/>
      <c r="G989" s="147"/>
      <c r="H989" s="147"/>
      <c r="I989" s="147"/>
      <c r="J989" s="147"/>
      <c r="K989" s="147"/>
      <c r="L989" s="147"/>
      <c r="M989" s="147"/>
      <c r="N989" s="147"/>
      <c r="O989" s="147"/>
      <c r="P989" s="147"/>
      <c r="Q989" s="147"/>
      <c r="R989" s="147"/>
      <c r="S989" s="147"/>
      <c r="T989" s="147"/>
      <c r="U989" s="147"/>
      <c r="V989" s="147"/>
      <c r="W989" s="147"/>
      <c r="X989" s="147"/>
      <c r="Y989" s="147"/>
      <c r="Z989" s="147"/>
      <c r="AA989" s="147"/>
      <c r="AB989" s="147"/>
      <c r="AC989" s="147"/>
      <c r="AD989" s="147"/>
      <c r="AE989" s="147"/>
      <c r="AF989" s="147"/>
      <c r="AG989" s="147"/>
      <c r="AH989" s="147"/>
    </row>
    <row r="990" spans="1:34" ht="15.75" customHeight="1" x14ac:dyDescent="0.35">
      <c r="A990" s="147"/>
      <c r="B990" s="147"/>
      <c r="C990" s="147"/>
      <c r="D990" s="147"/>
      <c r="E990" s="147"/>
      <c r="F990" s="147"/>
      <c r="G990" s="147"/>
      <c r="H990" s="147"/>
      <c r="I990" s="147"/>
      <c r="J990" s="147"/>
      <c r="K990" s="147"/>
      <c r="L990" s="147"/>
      <c r="M990" s="147"/>
      <c r="N990" s="147"/>
      <c r="O990" s="147"/>
      <c r="P990" s="147"/>
      <c r="Q990" s="147"/>
      <c r="R990" s="147"/>
      <c r="S990" s="147"/>
      <c r="T990" s="147"/>
      <c r="U990" s="147"/>
      <c r="V990" s="147"/>
      <c r="W990" s="147"/>
      <c r="X990" s="147"/>
      <c r="Y990" s="147"/>
      <c r="Z990" s="147"/>
      <c r="AA990" s="147"/>
      <c r="AB990" s="147"/>
      <c r="AC990" s="147"/>
      <c r="AD990" s="147"/>
      <c r="AE990" s="147"/>
      <c r="AF990" s="147"/>
      <c r="AG990" s="147"/>
      <c r="AH990" s="147"/>
    </row>
    <row r="991" spans="1:34" ht="15.75" customHeight="1" x14ac:dyDescent="0.35">
      <c r="A991" s="147"/>
      <c r="B991" s="147"/>
      <c r="C991" s="147"/>
      <c r="D991" s="147"/>
      <c r="E991" s="147"/>
      <c r="F991" s="147"/>
      <c r="G991" s="147"/>
      <c r="H991" s="147"/>
      <c r="I991" s="147"/>
      <c r="J991" s="147"/>
      <c r="K991" s="147"/>
      <c r="L991" s="147"/>
      <c r="M991" s="147"/>
      <c r="N991" s="147"/>
      <c r="O991" s="147"/>
      <c r="P991" s="147"/>
      <c r="Q991" s="147"/>
      <c r="R991" s="147"/>
      <c r="S991" s="147"/>
      <c r="T991" s="147"/>
      <c r="U991" s="147"/>
      <c r="V991" s="147"/>
      <c r="W991" s="147"/>
      <c r="X991" s="147"/>
      <c r="Y991" s="147"/>
      <c r="Z991" s="147"/>
      <c r="AA991" s="147"/>
      <c r="AB991" s="147"/>
      <c r="AC991" s="147"/>
      <c r="AD991" s="147"/>
      <c r="AE991" s="147"/>
      <c r="AF991" s="147"/>
      <c r="AG991" s="147"/>
      <c r="AH991" s="147"/>
    </row>
    <row r="992" spans="1:34" ht="15.75" customHeight="1" x14ac:dyDescent="0.35">
      <c r="A992" s="147"/>
      <c r="B992" s="147"/>
      <c r="C992" s="147"/>
      <c r="D992" s="147"/>
      <c r="E992" s="147"/>
      <c r="F992" s="147"/>
      <c r="G992" s="147"/>
      <c r="H992" s="147"/>
      <c r="I992" s="147"/>
      <c r="J992" s="147"/>
      <c r="K992" s="147"/>
      <c r="L992" s="147"/>
      <c r="M992" s="147"/>
      <c r="N992" s="147"/>
      <c r="O992" s="147"/>
      <c r="P992" s="147"/>
      <c r="Q992" s="147"/>
      <c r="R992" s="147"/>
      <c r="S992" s="147"/>
      <c r="T992" s="147"/>
      <c r="U992" s="147"/>
      <c r="V992" s="147"/>
      <c r="W992" s="147"/>
      <c r="X992" s="147"/>
      <c r="Y992" s="147"/>
      <c r="Z992" s="147"/>
      <c r="AA992" s="147"/>
      <c r="AB992" s="147"/>
      <c r="AC992" s="147"/>
      <c r="AD992" s="147"/>
      <c r="AE992" s="147"/>
      <c r="AF992" s="147"/>
      <c r="AG992" s="147"/>
      <c r="AH992" s="147"/>
    </row>
    <row r="993" spans="1:34" ht="15.75" customHeight="1" x14ac:dyDescent="0.35">
      <c r="A993" s="147"/>
      <c r="B993" s="147"/>
      <c r="C993" s="147"/>
      <c r="D993" s="147"/>
      <c r="E993" s="147"/>
      <c r="F993" s="147"/>
      <c r="G993" s="147"/>
      <c r="H993" s="147"/>
      <c r="I993" s="147"/>
      <c r="J993" s="147"/>
      <c r="K993" s="147"/>
      <c r="L993" s="147"/>
      <c r="M993" s="147"/>
      <c r="N993" s="147"/>
      <c r="O993" s="147"/>
      <c r="P993" s="147"/>
      <c r="Q993" s="147"/>
      <c r="R993" s="147"/>
      <c r="S993" s="147"/>
      <c r="T993" s="147"/>
      <c r="U993" s="147"/>
      <c r="V993" s="147"/>
      <c r="W993" s="147"/>
      <c r="X993" s="147"/>
      <c r="Y993" s="147"/>
      <c r="Z993" s="147"/>
      <c r="AA993" s="147"/>
      <c r="AB993" s="147"/>
      <c r="AC993" s="147"/>
      <c r="AD993" s="147"/>
      <c r="AE993" s="147"/>
      <c r="AF993" s="147"/>
      <c r="AG993" s="147"/>
      <c r="AH993" s="147"/>
    </row>
    <row r="994" spans="1:34" ht="15.75" customHeight="1" x14ac:dyDescent="0.35">
      <c r="A994" s="147"/>
      <c r="B994" s="147"/>
      <c r="C994" s="147"/>
      <c r="D994" s="147"/>
      <c r="E994" s="147"/>
      <c r="F994" s="147"/>
      <c r="G994" s="147"/>
      <c r="H994" s="147"/>
      <c r="I994" s="147"/>
      <c r="J994" s="147"/>
      <c r="K994" s="147"/>
      <c r="L994" s="147"/>
      <c r="M994" s="147"/>
      <c r="N994" s="147"/>
      <c r="O994" s="147"/>
      <c r="P994" s="147"/>
      <c r="Q994" s="147"/>
      <c r="R994" s="147"/>
      <c r="S994" s="147"/>
      <c r="T994" s="147"/>
      <c r="U994" s="147"/>
      <c r="V994" s="147"/>
      <c r="W994" s="147"/>
      <c r="X994" s="147"/>
      <c r="Y994" s="147"/>
      <c r="Z994" s="147"/>
      <c r="AA994" s="147"/>
      <c r="AB994" s="147"/>
      <c r="AC994" s="147"/>
      <c r="AD994" s="147"/>
      <c r="AE994" s="147"/>
      <c r="AF994" s="147"/>
      <c r="AG994" s="147"/>
      <c r="AH994" s="147"/>
    </row>
    <row r="995" spans="1:34" ht="15.75" customHeight="1" x14ac:dyDescent="0.35">
      <c r="A995" s="147"/>
      <c r="B995" s="147"/>
      <c r="C995" s="147"/>
      <c r="D995" s="147"/>
      <c r="E995" s="147"/>
      <c r="F995" s="147"/>
      <c r="G995" s="147"/>
      <c r="H995" s="147"/>
      <c r="I995" s="147"/>
      <c r="J995" s="147"/>
      <c r="K995" s="147"/>
      <c r="L995" s="147"/>
      <c r="M995" s="147"/>
      <c r="N995" s="147"/>
      <c r="O995" s="147"/>
      <c r="P995" s="147"/>
      <c r="Q995" s="147"/>
      <c r="R995" s="147"/>
      <c r="S995" s="147"/>
      <c r="T995" s="147"/>
      <c r="U995" s="147"/>
      <c r="V995" s="147"/>
      <c r="W995" s="147"/>
      <c r="X995" s="147"/>
      <c r="Y995" s="147"/>
      <c r="Z995" s="147"/>
      <c r="AA995" s="147"/>
      <c r="AB995" s="147"/>
      <c r="AC995" s="147"/>
      <c r="AD995" s="147"/>
      <c r="AE995" s="147"/>
      <c r="AF995" s="147"/>
      <c r="AG995" s="147"/>
      <c r="AH995" s="147"/>
    </row>
    <row r="996" spans="1:34" ht="15.75" customHeight="1" x14ac:dyDescent="0.35">
      <c r="A996" s="147"/>
      <c r="B996" s="147"/>
      <c r="C996" s="147"/>
      <c r="D996" s="147"/>
      <c r="E996" s="147"/>
      <c r="F996" s="147"/>
      <c r="G996" s="147"/>
      <c r="H996" s="147"/>
      <c r="I996" s="147"/>
      <c r="J996" s="147"/>
      <c r="K996" s="147"/>
      <c r="L996" s="147"/>
      <c r="M996" s="147"/>
      <c r="N996" s="147"/>
      <c r="O996" s="147"/>
      <c r="P996" s="147"/>
      <c r="Q996" s="147"/>
      <c r="R996" s="147"/>
      <c r="S996" s="147"/>
      <c r="T996" s="147"/>
      <c r="U996" s="147"/>
      <c r="V996" s="147"/>
      <c r="W996" s="147"/>
      <c r="X996" s="147"/>
      <c r="Y996" s="147"/>
      <c r="Z996" s="147"/>
      <c r="AA996" s="147"/>
      <c r="AB996" s="147"/>
      <c r="AC996" s="147"/>
      <c r="AD996" s="147"/>
      <c r="AE996" s="147"/>
      <c r="AF996" s="147"/>
      <c r="AG996" s="147"/>
      <c r="AH996" s="147"/>
    </row>
    <row r="997" spans="1:34" ht="15.75" customHeight="1" x14ac:dyDescent="0.35">
      <c r="A997" s="147"/>
      <c r="B997" s="147"/>
      <c r="C997" s="147"/>
      <c r="D997" s="147"/>
      <c r="E997" s="147"/>
      <c r="F997" s="147"/>
      <c r="G997" s="147"/>
      <c r="H997" s="147"/>
      <c r="I997" s="147"/>
      <c r="J997" s="147"/>
      <c r="K997" s="147"/>
      <c r="L997" s="147"/>
      <c r="M997" s="147"/>
      <c r="N997" s="147"/>
      <c r="O997" s="147"/>
      <c r="P997" s="147"/>
      <c r="Q997" s="147"/>
      <c r="R997" s="147"/>
      <c r="S997" s="147"/>
      <c r="T997" s="147"/>
      <c r="U997" s="147"/>
      <c r="V997" s="147"/>
      <c r="W997" s="147"/>
      <c r="X997" s="147"/>
      <c r="Y997" s="147"/>
      <c r="Z997" s="147"/>
      <c r="AA997" s="147"/>
      <c r="AB997" s="147"/>
      <c r="AC997" s="147"/>
      <c r="AD997" s="147"/>
      <c r="AE997" s="147"/>
      <c r="AF997" s="147"/>
      <c r="AG997" s="147"/>
      <c r="AH997" s="147"/>
    </row>
    <row r="998" spans="1:34" ht="15.75" customHeight="1" x14ac:dyDescent="0.35">
      <c r="A998" s="147"/>
      <c r="B998" s="147"/>
      <c r="C998" s="147"/>
      <c r="D998" s="147"/>
      <c r="E998" s="147"/>
      <c r="F998" s="147"/>
      <c r="G998" s="147"/>
      <c r="H998" s="147"/>
      <c r="I998" s="147"/>
      <c r="J998" s="147"/>
      <c r="K998" s="147"/>
      <c r="L998" s="147"/>
      <c r="M998" s="147"/>
      <c r="N998" s="147"/>
      <c r="O998" s="147"/>
      <c r="P998" s="147"/>
      <c r="Q998" s="147"/>
      <c r="R998" s="147"/>
      <c r="S998" s="147"/>
      <c r="T998" s="147"/>
      <c r="U998" s="147"/>
      <c r="V998" s="147"/>
      <c r="W998" s="147"/>
      <c r="X998" s="147"/>
      <c r="Y998" s="147"/>
      <c r="Z998" s="147"/>
      <c r="AA998" s="147"/>
      <c r="AB998" s="147"/>
      <c r="AC998" s="147"/>
      <c r="AD998" s="147"/>
      <c r="AE998" s="147"/>
      <c r="AF998" s="147"/>
      <c r="AG998" s="147"/>
      <c r="AH998" s="147"/>
    </row>
    <row r="999" spans="1:34" ht="15.75" customHeight="1" x14ac:dyDescent="0.35">
      <c r="A999" s="147"/>
      <c r="B999" s="147"/>
      <c r="C999" s="147"/>
      <c r="D999" s="147"/>
      <c r="E999" s="147"/>
      <c r="F999" s="147"/>
      <c r="G999" s="147"/>
      <c r="H999" s="147"/>
      <c r="I999" s="147"/>
      <c r="J999" s="147"/>
      <c r="K999" s="147"/>
      <c r="L999" s="147"/>
      <c r="M999" s="147"/>
      <c r="N999" s="147"/>
      <c r="O999" s="147"/>
      <c r="P999" s="147"/>
      <c r="Q999" s="147"/>
      <c r="R999" s="147"/>
      <c r="S999" s="147"/>
      <c r="T999" s="147"/>
      <c r="U999" s="147"/>
      <c r="V999" s="147"/>
      <c r="W999" s="147"/>
      <c r="X999" s="147"/>
      <c r="Y999" s="147"/>
      <c r="Z999" s="147"/>
      <c r="AA999" s="147"/>
      <c r="AB999" s="147"/>
      <c r="AC999" s="147"/>
      <c r="AD999" s="147"/>
      <c r="AE999" s="147"/>
      <c r="AF999" s="147"/>
      <c r="AG999" s="147"/>
      <c r="AH999" s="147"/>
    </row>
    <row r="1000" spans="1:34" ht="15.75" customHeight="1" x14ac:dyDescent="0.35">
      <c r="A1000" s="147"/>
      <c r="B1000" s="147"/>
      <c r="C1000" s="147"/>
      <c r="D1000" s="147"/>
      <c r="E1000" s="147"/>
      <c r="F1000" s="147"/>
      <c r="G1000" s="147"/>
      <c r="H1000" s="147"/>
      <c r="I1000" s="147"/>
      <c r="J1000" s="147"/>
      <c r="K1000" s="147"/>
      <c r="L1000" s="147"/>
      <c r="M1000" s="147"/>
      <c r="N1000" s="147"/>
      <c r="O1000" s="147"/>
      <c r="P1000" s="147"/>
      <c r="Q1000" s="147"/>
      <c r="R1000" s="147"/>
      <c r="S1000" s="147"/>
      <c r="T1000" s="147"/>
      <c r="U1000" s="147"/>
      <c r="V1000" s="147"/>
      <c r="W1000" s="147"/>
      <c r="X1000" s="147"/>
      <c r="Y1000" s="147"/>
      <c r="Z1000" s="147"/>
      <c r="AA1000" s="147"/>
      <c r="AB1000" s="147"/>
      <c r="AC1000" s="147"/>
      <c r="AD1000" s="147"/>
      <c r="AE1000" s="147"/>
      <c r="AF1000" s="147"/>
      <c r="AG1000" s="147"/>
      <c r="AH1000" s="147"/>
    </row>
  </sheetData>
  <mergeCells count="27">
    <mergeCell ref="A1:B1"/>
    <mergeCell ref="B3:B5"/>
    <mergeCell ref="C3:C5"/>
    <mergeCell ref="D3:J3"/>
    <mergeCell ref="K3:Q3"/>
    <mergeCell ref="N4:O4"/>
    <mergeCell ref="Q4:Q5"/>
    <mergeCell ref="L4:M4"/>
    <mergeCell ref="D4:D5"/>
    <mergeCell ref="E4:F4"/>
    <mergeCell ref="G4:H4"/>
    <mergeCell ref="J4:J5"/>
    <mergeCell ref="K4:K5"/>
    <mergeCell ref="Y3:Y5"/>
    <mergeCell ref="Z3:Z5"/>
    <mergeCell ref="AA3:AA5"/>
    <mergeCell ref="AB3:AB5"/>
    <mergeCell ref="R3:X3"/>
    <mergeCell ref="R4:R5"/>
    <mergeCell ref="S4:W4"/>
    <mergeCell ref="X4:X5"/>
    <mergeCell ref="AE3:AE5"/>
    <mergeCell ref="AF3:AF5"/>
    <mergeCell ref="AG3:AG5"/>
    <mergeCell ref="AH3:AH5"/>
    <mergeCell ref="AC3:AC5"/>
    <mergeCell ref="AD3:AD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1781F-BCC0-4F38-8EBC-E4D41DF7AE20}">
  <sheetPr>
    <tabColor theme="4" tint="-0.499984740745262"/>
    <outlinePr summaryBelow="0" summaryRight="0"/>
  </sheetPr>
  <dimension ref="B1:N1000"/>
  <sheetViews>
    <sheetView workbookViewId="0">
      <selection sqref="A1:XFD1048576"/>
    </sheetView>
  </sheetViews>
  <sheetFormatPr defaultColWidth="12.6328125" defaultRowHeight="15" customHeight="1" x14ac:dyDescent="0.35"/>
  <cols>
    <col min="1" max="1" width="12.6328125" style="36" customWidth="1"/>
    <col min="2" max="2" width="15.453125" style="36" customWidth="1"/>
    <col min="3" max="3" width="14.7265625" style="36" customWidth="1"/>
    <col min="4" max="4" width="14" style="36" customWidth="1"/>
    <col min="5" max="5" width="19.6328125" style="36" customWidth="1"/>
    <col min="6" max="6" width="22.90625" style="36" customWidth="1"/>
    <col min="7" max="7" width="24" style="36" customWidth="1"/>
    <col min="8" max="16384" width="12.6328125" style="36"/>
  </cols>
  <sheetData>
    <row r="1" spans="2:14" ht="15.75" customHeight="1" x14ac:dyDescent="0.35">
      <c r="C1" s="151"/>
    </row>
    <row r="2" spans="2:14" ht="15.75" customHeight="1" x14ac:dyDescent="0.35">
      <c r="B2" s="384" t="s">
        <v>299</v>
      </c>
      <c r="C2" s="385" t="s">
        <v>300</v>
      </c>
      <c r="D2" s="386" t="s">
        <v>301</v>
      </c>
      <c r="E2" s="388" t="s">
        <v>359</v>
      </c>
      <c r="F2" s="373"/>
      <c r="G2" s="152" t="s">
        <v>360</v>
      </c>
      <c r="M2" s="123"/>
      <c r="N2" s="123"/>
    </row>
    <row r="3" spans="2:14" ht="15.75" customHeight="1" x14ac:dyDescent="0.35">
      <c r="B3" s="376"/>
      <c r="C3" s="351"/>
      <c r="D3" s="387"/>
      <c r="E3" s="153" t="s">
        <v>302</v>
      </c>
      <c r="F3" s="152" t="s">
        <v>303</v>
      </c>
      <c r="G3" s="154" t="s">
        <v>304</v>
      </c>
      <c r="M3" s="123"/>
      <c r="N3" s="123"/>
    </row>
    <row r="4" spans="2:14" ht="15.75" customHeight="1" x14ac:dyDescent="0.35">
      <c r="B4" s="381" t="s">
        <v>123</v>
      </c>
      <c r="C4" s="155" t="s">
        <v>305</v>
      </c>
      <c r="D4" s="156" t="s">
        <v>306</v>
      </c>
      <c r="E4" s="157">
        <v>28</v>
      </c>
      <c r="F4" s="158">
        <v>3.5</v>
      </c>
      <c r="G4" s="159">
        <v>5.9999999999999995E-4</v>
      </c>
      <c r="M4" s="123"/>
      <c r="N4" s="123"/>
    </row>
    <row r="5" spans="2:14" ht="15.75" customHeight="1" x14ac:dyDescent="0.35">
      <c r="B5" s="354"/>
      <c r="C5" s="382" t="s">
        <v>307</v>
      </c>
      <c r="D5" s="156" t="s">
        <v>308</v>
      </c>
      <c r="E5" s="157">
        <v>9</v>
      </c>
      <c r="F5" s="160">
        <v>1.2</v>
      </c>
      <c r="G5" s="159">
        <v>4.0000000000000002E-4</v>
      </c>
      <c r="M5" s="123"/>
      <c r="N5" s="123"/>
    </row>
    <row r="6" spans="2:14" ht="15.75" customHeight="1" x14ac:dyDescent="0.35">
      <c r="B6" s="354"/>
      <c r="C6" s="354"/>
      <c r="D6" s="156" t="s">
        <v>309</v>
      </c>
      <c r="E6" s="157">
        <v>23</v>
      </c>
      <c r="F6" s="160">
        <v>2.8</v>
      </c>
      <c r="G6" s="159">
        <v>4.0000000000000002E-4</v>
      </c>
      <c r="M6" s="123"/>
      <c r="N6" s="123"/>
    </row>
    <row r="7" spans="2:14" ht="15.75" customHeight="1" x14ac:dyDescent="0.35">
      <c r="B7" s="351"/>
      <c r="C7" s="351"/>
      <c r="D7" s="161" t="s">
        <v>136</v>
      </c>
      <c r="E7" s="162">
        <v>32</v>
      </c>
      <c r="F7" s="163">
        <v>2.9</v>
      </c>
      <c r="G7" s="159">
        <v>4.0000000000000002E-4</v>
      </c>
      <c r="I7" s="123"/>
      <c r="J7" s="123"/>
      <c r="K7" s="123"/>
      <c r="L7" s="123"/>
      <c r="M7" s="123"/>
      <c r="N7" s="123"/>
    </row>
    <row r="8" spans="2:14" ht="15.75" customHeight="1" x14ac:dyDescent="0.35">
      <c r="B8" s="381" t="s">
        <v>240</v>
      </c>
      <c r="C8" s="155" t="s">
        <v>305</v>
      </c>
      <c r="D8" s="156" t="s">
        <v>310</v>
      </c>
      <c r="E8" s="157">
        <v>43</v>
      </c>
      <c r="F8" s="160">
        <v>3.8</v>
      </c>
      <c r="G8" s="164">
        <v>5.9999999999999995E-4</v>
      </c>
      <c r="I8" s="123"/>
      <c r="J8" s="123"/>
      <c r="K8" s="123"/>
      <c r="L8" s="123"/>
      <c r="M8" s="123"/>
      <c r="N8" s="123"/>
    </row>
    <row r="9" spans="2:14" ht="15.75" customHeight="1" x14ac:dyDescent="0.35">
      <c r="B9" s="354"/>
      <c r="C9" s="382" t="s">
        <v>311</v>
      </c>
      <c r="D9" s="156" t="s">
        <v>308</v>
      </c>
      <c r="E9" s="157">
        <v>11</v>
      </c>
      <c r="F9" s="160">
        <v>1.1000000000000001</v>
      </c>
      <c r="G9" s="159">
        <v>4.0000000000000002E-4</v>
      </c>
      <c r="I9" s="123"/>
      <c r="J9" s="123"/>
      <c r="K9" s="123"/>
      <c r="L9" s="123"/>
      <c r="M9" s="123"/>
      <c r="N9" s="123"/>
    </row>
    <row r="10" spans="2:14" ht="15.75" customHeight="1" x14ac:dyDescent="0.35">
      <c r="B10" s="354"/>
      <c r="C10" s="354"/>
      <c r="D10" s="156" t="s">
        <v>309</v>
      </c>
      <c r="E10" s="157">
        <v>26</v>
      </c>
      <c r="F10" s="160">
        <v>2.2999999999999998</v>
      </c>
      <c r="G10" s="159">
        <v>4.0000000000000002E-4</v>
      </c>
      <c r="I10" s="123"/>
      <c r="J10" s="123"/>
      <c r="K10" s="123"/>
      <c r="L10" s="123"/>
      <c r="M10" s="123"/>
      <c r="N10" s="123"/>
    </row>
    <row r="11" spans="2:14" ht="15.75" customHeight="1" x14ac:dyDescent="0.35">
      <c r="B11" s="351"/>
      <c r="C11" s="351"/>
      <c r="D11" s="161" t="s">
        <v>136</v>
      </c>
      <c r="E11" s="162">
        <v>33</v>
      </c>
      <c r="F11" s="160">
        <v>2.5</v>
      </c>
      <c r="G11" s="159">
        <v>4.0000000000000002E-4</v>
      </c>
      <c r="I11" s="123"/>
      <c r="J11" s="123"/>
      <c r="K11" s="123"/>
      <c r="L11" s="123"/>
      <c r="M11" s="123"/>
      <c r="N11" s="123"/>
    </row>
    <row r="12" spans="2:14" ht="15.75" customHeight="1" x14ac:dyDescent="0.35">
      <c r="B12" s="381" t="s">
        <v>312</v>
      </c>
      <c r="C12" s="155" t="s">
        <v>313</v>
      </c>
      <c r="E12" s="157">
        <v>50</v>
      </c>
      <c r="F12" s="158">
        <v>4.4000000000000004</v>
      </c>
      <c r="G12" s="164">
        <v>5.9999999999999995E-4</v>
      </c>
      <c r="I12" s="123"/>
      <c r="J12" s="123"/>
      <c r="K12" s="123"/>
      <c r="L12" s="123"/>
      <c r="M12" s="123"/>
      <c r="N12" s="123"/>
    </row>
    <row r="13" spans="2:14" ht="15.75" customHeight="1" x14ac:dyDescent="0.35">
      <c r="B13" s="354"/>
      <c r="C13" s="382" t="s">
        <v>314</v>
      </c>
      <c r="D13" s="156" t="s">
        <v>308</v>
      </c>
      <c r="E13" s="157">
        <v>8</v>
      </c>
      <c r="F13" s="160">
        <v>1.8</v>
      </c>
      <c r="G13" s="159">
        <v>4.0000000000000002E-4</v>
      </c>
      <c r="I13" s="123"/>
      <c r="J13" s="123"/>
      <c r="K13" s="123"/>
      <c r="L13" s="123"/>
      <c r="M13" s="123"/>
      <c r="N13" s="123"/>
    </row>
    <row r="14" spans="2:14" ht="15.75" customHeight="1" x14ac:dyDescent="0.35">
      <c r="B14" s="354"/>
      <c r="C14" s="354"/>
      <c r="D14" s="156" t="s">
        <v>309</v>
      </c>
      <c r="E14" s="157">
        <v>22</v>
      </c>
      <c r="F14" s="160">
        <v>3.4</v>
      </c>
      <c r="G14" s="159">
        <v>4.0000000000000002E-4</v>
      </c>
    </row>
    <row r="15" spans="2:14" ht="15.75" customHeight="1" x14ac:dyDescent="0.35">
      <c r="B15" s="351"/>
      <c r="C15" s="351"/>
      <c r="D15" s="161" t="s">
        <v>136</v>
      </c>
      <c r="E15" s="162">
        <v>44</v>
      </c>
      <c r="F15" s="163">
        <v>4</v>
      </c>
      <c r="G15" s="159">
        <v>4.0000000000000002E-4</v>
      </c>
    </row>
    <row r="16" spans="2:14" ht="15.75" customHeight="1" x14ac:dyDescent="0.35">
      <c r="B16" s="165" t="s">
        <v>59</v>
      </c>
      <c r="C16" s="166"/>
      <c r="D16" s="148"/>
      <c r="E16" s="162">
        <v>5</v>
      </c>
      <c r="F16" s="163">
        <v>0.2</v>
      </c>
      <c r="G16" s="167">
        <v>0</v>
      </c>
    </row>
    <row r="17" spans="2:7" ht="15.75" customHeight="1" x14ac:dyDescent="0.35">
      <c r="B17" s="165" t="s">
        <v>55</v>
      </c>
      <c r="C17" s="166"/>
      <c r="D17" s="148"/>
      <c r="E17" s="162">
        <v>5</v>
      </c>
      <c r="F17" s="163">
        <v>0.22</v>
      </c>
      <c r="G17" s="168">
        <v>0</v>
      </c>
    </row>
    <row r="18" spans="2:7" ht="15.75" customHeight="1" x14ac:dyDescent="0.35">
      <c r="B18" s="165" t="s">
        <v>315</v>
      </c>
      <c r="C18" s="166"/>
      <c r="D18" s="148"/>
      <c r="E18" s="162">
        <v>18</v>
      </c>
      <c r="F18" s="163">
        <v>2.19</v>
      </c>
      <c r="G18" s="168">
        <v>0</v>
      </c>
    </row>
    <row r="19" spans="2:7" ht="15.75" customHeight="1" x14ac:dyDescent="0.35">
      <c r="B19" s="169" t="s">
        <v>54</v>
      </c>
      <c r="C19" s="166"/>
      <c r="E19" s="157">
        <v>10</v>
      </c>
      <c r="F19" s="163">
        <v>0.9</v>
      </c>
      <c r="G19" s="168">
        <v>0</v>
      </c>
    </row>
    <row r="20" spans="2:7" ht="15.75" customHeight="1" x14ac:dyDescent="0.35">
      <c r="B20" s="170" t="s">
        <v>52</v>
      </c>
      <c r="C20" s="166"/>
      <c r="D20" s="149"/>
      <c r="E20" s="171">
        <v>46</v>
      </c>
      <c r="F20" s="163">
        <v>2.56</v>
      </c>
      <c r="G20" s="168">
        <v>0</v>
      </c>
    </row>
    <row r="21" spans="2:7" ht="15.75" customHeight="1" x14ac:dyDescent="0.35">
      <c r="B21" s="169" t="s">
        <v>58</v>
      </c>
      <c r="C21" s="166"/>
      <c r="E21" s="157">
        <v>1</v>
      </c>
      <c r="F21" s="163">
        <v>4</v>
      </c>
      <c r="G21" s="159">
        <v>7.4000000000000003E-3</v>
      </c>
    </row>
    <row r="22" spans="2:7" ht="15.75" customHeight="1" x14ac:dyDescent="0.35">
      <c r="B22" s="170" t="s">
        <v>60</v>
      </c>
      <c r="C22" s="166"/>
      <c r="D22" s="149"/>
      <c r="E22" s="171">
        <v>0</v>
      </c>
      <c r="F22" s="163">
        <v>0</v>
      </c>
      <c r="G22" s="167">
        <v>2.5000000000000001E-3</v>
      </c>
    </row>
    <row r="23" spans="2:7" ht="15.75" customHeight="1" x14ac:dyDescent="0.35">
      <c r="C23" s="150"/>
    </row>
    <row r="24" spans="2:7" ht="19.5" customHeight="1" x14ac:dyDescent="0.35">
      <c r="B24" s="383" t="s">
        <v>316</v>
      </c>
      <c r="C24" s="346"/>
      <c r="D24" s="346"/>
      <c r="E24" s="346"/>
      <c r="F24" s="346"/>
    </row>
    <row r="25" spans="2:7" ht="15.75" customHeight="1" x14ac:dyDescent="0.35">
      <c r="B25" s="346"/>
      <c r="C25" s="346"/>
      <c r="D25" s="346"/>
      <c r="E25" s="346"/>
      <c r="F25" s="346"/>
    </row>
    <row r="26" spans="2:7" ht="15.75" customHeight="1" x14ac:dyDescent="0.35">
      <c r="B26" s="346"/>
      <c r="C26" s="346"/>
      <c r="D26" s="346"/>
      <c r="E26" s="346"/>
      <c r="F26" s="346"/>
    </row>
    <row r="27" spans="2:7" ht="15.75" customHeight="1" x14ac:dyDescent="0.35">
      <c r="C27" s="151"/>
    </row>
    <row r="28" spans="2:7" ht="15.75" customHeight="1" x14ac:dyDescent="0.35">
      <c r="C28" s="151"/>
    </row>
    <row r="29" spans="2:7" ht="15.75" customHeight="1" x14ac:dyDescent="0.35">
      <c r="C29" s="151"/>
    </row>
    <row r="30" spans="2:7" ht="15.75" customHeight="1" x14ac:dyDescent="0.35">
      <c r="C30" s="151"/>
    </row>
    <row r="31" spans="2:7" ht="15.75" customHeight="1" x14ac:dyDescent="0.35">
      <c r="C31" s="151"/>
    </row>
    <row r="32" spans="2:7" ht="15.75" customHeight="1" x14ac:dyDescent="0.35">
      <c r="C32" s="151"/>
    </row>
    <row r="33" spans="3:3" ht="15.75" customHeight="1" x14ac:dyDescent="0.35">
      <c r="C33" s="151"/>
    </row>
    <row r="34" spans="3:3" ht="15.75" customHeight="1" x14ac:dyDescent="0.35">
      <c r="C34" s="151"/>
    </row>
    <row r="35" spans="3:3" ht="15.75" customHeight="1" x14ac:dyDescent="0.35">
      <c r="C35" s="151"/>
    </row>
    <row r="36" spans="3:3" ht="15.75" customHeight="1" x14ac:dyDescent="0.35">
      <c r="C36" s="151"/>
    </row>
    <row r="37" spans="3:3" ht="15.75" customHeight="1" x14ac:dyDescent="0.35">
      <c r="C37" s="151"/>
    </row>
    <row r="38" spans="3:3" ht="15.75" customHeight="1" x14ac:dyDescent="0.35">
      <c r="C38" s="151"/>
    </row>
    <row r="39" spans="3:3" ht="15.75" customHeight="1" x14ac:dyDescent="0.35">
      <c r="C39" s="151"/>
    </row>
    <row r="40" spans="3:3" ht="15.75" customHeight="1" x14ac:dyDescent="0.35">
      <c r="C40" s="151"/>
    </row>
    <row r="41" spans="3:3" ht="15.75" customHeight="1" x14ac:dyDescent="0.35">
      <c r="C41" s="151"/>
    </row>
    <row r="42" spans="3:3" ht="15.75" customHeight="1" x14ac:dyDescent="0.35">
      <c r="C42" s="151"/>
    </row>
    <row r="43" spans="3:3" ht="15.75" customHeight="1" x14ac:dyDescent="0.35">
      <c r="C43" s="151"/>
    </row>
    <row r="44" spans="3:3" ht="15.75" customHeight="1" x14ac:dyDescent="0.35">
      <c r="C44" s="151"/>
    </row>
    <row r="45" spans="3:3" ht="15.75" customHeight="1" x14ac:dyDescent="0.35">
      <c r="C45" s="151"/>
    </row>
    <row r="46" spans="3:3" ht="15.75" customHeight="1" x14ac:dyDescent="0.35">
      <c r="C46" s="151"/>
    </row>
    <row r="47" spans="3:3" ht="15.75" customHeight="1" x14ac:dyDescent="0.35">
      <c r="C47" s="151"/>
    </row>
    <row r="48" spans="3:3" ht="15.75" customHeight="1" x14ac:dyDescent="0.35">
      <c r="C48" s="151"/>
    </row>
    <row r="49" spans="3:3" ht="15.75" customHeight="1" x14ac:dyDescent="0.35">
      <c r="C49" s="151"/>
    </row>
    <row r="50" spans="3:3" ht="15.75" customHeight="1" x14ac:dyDescent="0.35">
      <c r="C50" s="151"/>
    </row>
    <row r="51" spans="3:3" ht="15.75" customHeight="1" x14ac:dyDescent="0.35">
      <c r="C51" s="151"/>
    </row>
    <row r="52" spans="3:3" ht="15.75" customHeight="1" x14ac:dyDescent="0.35">
      <c r="C52" s="151"/>
    </row>
    <row r="53" spans="3:3" ht="15.75" customHeight="1" x14ac:dyDescent="0.35">
      <c r="C53" s="151"/>
    </row>
    <row r="54" spans="3:3" ht="15.75" customHeight="1" x14ac:dyDescent="0.35">
      <c r="C54" s="151"/>
    </row>
    <row r="55" spans="3:3" ht="15.75" customHeight="1" x14ac:dyDescent="0.35">
      <c r="C55" s="151"/>
    </row>
    <row r="56" spans="3:3" ht="15.75" customHeight="1" x14ac:dyDescent="0.35">
      <c r="C56" s="151"/>
    </row>
    <row r="57" spans="3:3" ht="15.75" customHeight="1" x14ac:dyDescent="0.35">
      <c r="C57" s="151"/>
    </row>
    <row r="58" spans="3:3" ht="15.75" customHeight="1" x14ac:dyDescent="0.35">
      <c r="C58" s="151"/>
    </row>
    <row r="59" spans="3:3" ht="15.75" customHeight="1" x14ac:dyDescent="0.35">
      <c r="C59" s="151"/>
    </row>
    <row r="60" spans="3:3" ht="15.75" customHeight="1" x14ac:dyDescent="0.35">
      <c r="C60" s="151"/>
    </row>
    <row r="61" spans="3:3" ht="15.75" customHeight="1" x14ac:dyDescent="0.35">
      <c r="C61" s="151"/>
    </row>
    <row r="62" spans="3:3" ht="15.75" customHeight="1" x14ac:dyDescent="0.35">
      <c r="C62" s="151"/>
    </row>
    <row r="63" spans="3:3" ht="15.75" customHeight="1" x14ac:dyDescent="0.35">
      <c r="C63" s="151"/>
    </row>
    <row r="64" spans="3:3" ht="15.75" customHeight="1" x14ac:dyDescent="0.35">
      <c r="C64" s="151"/>
    </row>
    <row r="65" spans="3:3" ht="15.75" customHeight="1" x14ac:dyDescent="0.35">
      <c r="C65" s="151"/>
    </row>
    <row r="66" spans="3:3" ht="15.75" customHeight="1" x14ac:dyDescent="0.35">
      <c r="C66" s="151"/>
    </row>
    <row r="67" spans="3:3" ht="15.75" customHeight="1" x14ac:dyDescent="0.35">
      <c r="C67" s="151"/>
    </row>
    <row r="68" spans="3:3" ht="15.75" customHeight="1" x14ac:dyDescent="0.35">
      <c r="C68" s="151"/>
    </row>
    <row r="69" spans="3:3" ht="15.75" customHeight="1" x14ac:dyDescent="0.35">
      <c r="C69" s="151"/>
    </row>
    <row r="70" spans="3:3" ht="15.75" customHeight="1" x14ac:dyDescent="0.35">
      <c r="C70" s="151"/>
    </row>
    <row r="71" spans="3:3" ht="15.75" customHeight="1" x14ac:dyDescent="0.35">
      <c r="C71" s="151"/>
    </row>
    <row r="72" spans="3:3" ht="15.75" customHeight="1" x14ac:dyDescent="0.35">
      <c r="C72" s="151"/>
    </row>
    <row r="73" spans="3:3" ht="15.75" customHeight="1" x14ac:dyDescent="0.35">
      <c r="C73" s="151"/>
    </row>
    <row r="74" spans="3:3" ht="15.75" customHeight="1" x14ac:dyDescent="0.35">
      <c r="C74" s="151"/>
    </row>
    <row r="75" spans="3:3" ht="15.75" customHeight="1" x14ac:dyDescent="0.35">
      <c r="C75" s="151"/>
    </row>
    <row r="76" spans="3:3" ht="15.75" customHeight="1" x14ac:dyDescent="0.35">
      <c r="C76" s="151"/>
    </row>
    <row r="77" spans="3:3" ht="15.75" customHeight="1" x14ac:dyDescent="0.35">
      <c r="C77" s="151"/>
    </row>
    <row r="78" spans="3:3" ht="15.75" customHeight="1" x14ac:dyDescent="0.35">
      <c r="C78" s="151"/>
    </row>
    <row r="79" spans="3:3" ht="15.75" customHeight="1" x14ac:dyDescent="0.35">
      <c r="C79" s="151"/>
    </row>
    <row r="80" spans="3:3" ht="15.75" customHeight="1" x14ac:dyDescent="0.35">
      <c r="C80" s="151"/>
    </row>
    <row r="81" spans="3:3" ht="15.75" customHeight="1" x14ac:dyDescent="0.35">
      <c r="C81" s="151"/>
    </row>
    <row r="82" spans="3:3" ht="15.75" customHeight="1" x14ac:dyDescent="0.35">
      <c r="C82" s="151"/>
    </row>
    <row r="83" spans="3:3" ht="15.75" customHeight="1" x14ac:dyDescent="0.35">
      <c r="C83" s="151"/>
    </row>
    <row r="84" spans="3:3" ht="15.75" customHeight="1" x14ac:dyDescent="0.35">
      <c r="C84" s="151"/>
    </row>
    <row r="85" spans="3:3" ht="15.75" customHeight="1" x14ac:dyDescent="0.35">
      <c r="C85" s="151"/>
    </row>
    <row r="86" spans="3:3" ht="15.75" customHeight="1" x14ac:dyDescent="0.35">
      <c r="C86" s="151"/>
    </row>
    <row r="87" spans="3:3" ht="15.75" customHeight="1" x14ac:dyDescent="0.35">
      <c r="C87" s="151"/>
    </row>
    <row r="88" spans="3:3" ht="15.75" customHeight="1" x14ac:dyDescent="0.35">
      <c r="C88" s="151"/>
    </row>
    <row r="89" spans="3:3" ht="15.75" customHeight="1" x14ac:dyDescent="0.35">
      <c r="C89" s="151"/>
    </row>
    <row r="90" spans="3:3" ht="15.75" customHeight="1" x14ac:dyDescent="0.35">
      <c r="C90" s="151"/>
    </row>
    <row r="91" spans="3:3" ht="15.75" customHeight="1" x14ac:dyDescent="0.35">
      <c r="C91" s="151"/>
    </row>
    <row r="92" spans="3:3" ht="15.75" customHeight="1" x14ac:dyDescent="0.35">
      <c r="C92" s="151"/>
    </row>
    <row r="93" spans="3:3" ht="15.75" customHeight="1" x14ac:dyDescent="0.35">
      <c r="C93" s="151"/>
    </row>
    <row r="94" spans="3:3" ht="15.75" customHeight="1" x14ac:dyDescent="0.35">
      <c r="C94" s="151"/>
    </row>
    <row r="95" spans="3:3" ht="15.75" customHeight="1" x14ac:dyDescent="0.35">
      <c r="C95" s="151"/>
    </row>
    <row r="96" spans="3:3" ht="15.75" customHeight="1" x14ac:dyDescent="0.35">
      <c r="C96" s="151"/>
    </row>
    <row r="97" spans="3:3" ht="15.75" customHeight="1" x14ac:dyDescent="0.35">
      <c r="C97" s="151"/>
    </row>
    <row r="98" spans="3:3" ht="15.75" customHeight="1" x14ac:dyDescent="0.35">
      <c r="C98" s="151"/>
    </row>
    <row r="99" spans="3:3" ht="15.75" customHeight="1" x14ac:dyDescent="0.35">
      <c r="C99" s="151"/>
    </row>
    <row r="100" spans="3:3" ht="15.75" customHeight="1" x14ac:dyDescent="0.35">
      <c r="C100" s="151"/>
    </row>
    <row r="101" spans="3:3" ht="15.75" customHeight="1" x14ac:dyDescent="0.35">
      <c r="C101" s="151"/>
    </row>
    <row r="102" spans="3:3" ht="15.75" customHeight="1" x14ac:dyDescent="0.35">
      <c r="C102" s="151"/>
    </row>
    <row r="103" spans="3:3" ht="15.75" customHeight="1" x14ac:dyDescent="0.35">
      <c r="C103" s="151"/>
    </row>
    <row r="104" spans="3:3" ht="15.75" customHeight="1" x14ac:dyDescent="0.35">
      <c r="C104" s="151"/>
    </row>
    <row r="105" spans="3:3" ht="15.75" customHeight="1" x14ac:dyDescent="0.35">
      <c r="C105" s="151"/>
    </row>
    <row r="106" spans="3:3" ht="15.75" customHeight="1" x14ac:dyDescent="0.35">
      <c r="C106" s="151"/>
    </row>
    <row r="107" spans="3:3" ht="15.75" customHeight="1" x14ac:dyDescent="0.35">
      <c r="C107" s="151"/>
    </row>
    <row r="108" spans="3:3" ht="15.75" customHeight="1" x14ac:dyDescent="0.35">
      <c r="C108" s="151"/>
    </row>
    <row r="109" spans="3:3" ht="15.75" customHeight="1" x14ac:dyDescent="0.35">
      <c r="C109" s="151"/>
    </row>
    <row r="110" spans="3:3" ht="15.75" customHeight="1" x14ac:dyDescent="0.35">
      <c r="C110" s="151"/>
    </row>
    <row r="111" spans="3:3" ht="15.75" customHeight="1" x14ac:dyDescent="0.35">
      <c r="C111" s="151"/>
    </row>
    <row r="112" spans="3:3" ht="15.75" customHeight="1" x14ac:dyDescent="0.35">
      <c r="C112" s="151"/>
    </row>
    <row r="113" spans="3:3" ht="15.75" customHeight="1" x14ac:dyDescent="0.35">
      <c r="C113" s="151"/>
    </row>
    <row r="114" spans="3:3" ht="15.75" customHeight="1" x14ac:dyDescent="0.35">
      <c r="C114" s="151"/>
    </row>
    <row r="115" spans="3:3" ht="15.75" customHeight="1" x14ac:dyDescent="0.35">
      <c r="C115" s="151"/>
    </row>
    <row r="116" spans="3:3" ht="15.75" customHeight="1" x14ac:dyDescent="0.35">
      <c r="C116" s="151"/>
    </row>
    <row r="117" spans="3:3" ht="15.75" customHeight="1" x14ac:dyDescent="0.35">
      <c r="C117" s="151"/>
    </row>
    <row r="118" spans="3:3" ht="15.75" customHeight="1" x14ac:dyDescent="0.35">
      <c r="C118" s="151"/>
    </row>
    <row r="119" spans="3:3" ht="15.75" customHeight="1" x14ac:dyDescent="0.35">
      <c r="C119" s="151"/>
    </row>
    <row r="120" spans="3:3" ht="15.75" customHeight="1" x14ac:dyDescent="0.35">
      <c r="C120" s="151"/>
    </row>
    <row r="121" spans="3:3" ht="15.75" customHeight="1" x14ac:dyDescent="0.35">
      <c r="C121" s="151"/>
    </row>
    <row r="122" spans="3:3" ht="15.75" customHeight="1" x14ac:dyDescent="0.35">
      <c r="C122" s="151"/>
    </row>
    <row r="123" spans="3:3" ht="15.75" customHeight="1" x14ac:dyDescent="0.35">
      <c r="C123" s="151"/>
    </row>
    <row r="124" spans="3:3" ht="15.75" customHeight="1" x14ac:dyDescent="0.35">
      <c r="C124" s="151"/>
    </row>
    <row r="125" spans="3:3" ht="15.75" customHeight="1" x14ac:dyDescent="0.35">
      <c r="C125" s="151"/>
    </row>
    <row r="126" spans="3:3" ht="15.75" customHeight="1" x14ac:dyDescent="0.35">
      <c r="C126" s="151"/>
    </row>
    <row r="127" spans="3:3" ht="15.75" customHeight="1" x14ac:dyDescent="0.35">
      <c r="C127" s="151"/>
    </row>
    <row r="128" spans="3:3" ht="15.75" customHeight="1" x14ac:dyDescent="0.35">
      <c r="C128" s="151"/>
    </row>
    <row r="129" spans="3:3" ht="15.75" customHeight="1" x14ac:dyDescent="0.35">
      <c r="C129" s="151"/>
    </row>
    <row r="130" spans="3:3" ht="15.75" customHeight="1" x14ac:dyDescent="0.35">
      <c r="C130" s="151"/>
    </row>
    <row r="131" spans="3:3" ht="15.75" customHeight="1" x14ac:dyDescent="0.35">
      <c r="C131" s="151"/>
    </row>
    <row r="132" spans="3:3" ht="15.75" customHeight="1" x14ac:dyDescent="0.35">
      <c r="C132" s="151"/>
    </row>
    <row r="133" spans="3:3" ht="15.75" customHeight="1" x14ac:dyDescent="0.35">
      <c r="C133" s="151"/>
    </row>
    <row r="134" spans="3:3" ht="15.75" customHeight="1" x14ac:dyDescent="0.35">
      <c r="C134" s="151"/>
    </row>
    <row r="135" spans="3:3" ht="15.75" customHeight="1" x14ac:dyDescent="0.35">
      <c r="C135" s="151"/>
    </row>
    <row r="136" spans="3:3" ht="15.75" customHeight="1" x14ac:dyDescent="0.35">
      <c r="C136" s="151"/>
    </row>
    <row r="137" spans="3:3" ht="15.75" customHeight="1" x14ac:dyDescent="0.35">
      <c r="C137" s="151"/>
    </row>
    <row r="138" spans="3:3" ht="15.75" customHeight="1" x14ac:dyDescent="0.35">
      <c r="C138" s="151"/>
    </row>
    <row r="139" spans="3:3" ht="15.75" customHeight="1" x14ac:dyDescent="0.35">
      <c r="C139" s="151"/>
    </row>
    <row r="140" spans="3:3" ht="15.75" customHeight="1" x14ac:dyDescent="0.35">
      <c r="C140" s="151"/>
    </row>
    <row r="141" spans="3:3" ht="15.75" customHeight="1" x14ac:dyDescent="0.35">
      <c r="C141" s="151"/>
    </row>
    <row r="142" spans="3:3" ht="15.75" customHeight="1" x14ac:dyDescent="0.35">
      <c r="C142" s="151"/>
    </row>
    <row r="143" spans="3:3" ht="15.75" customHeight="1" x14ac:dyDescent="0.35">
      <c r="C143" s="151"/>
    </row>
    <row r="144" spans="3:3" ht="15.75" customHeight="1" x14ac:dyDescent="0.35">
      <c r="C144" s="151"/>
    </row>
    <row r="145" spans="3:3" ht="15.75" customHeight="1" x14ac:dyDescent="0.35">
      <c r="C145" s="151"/>
    </row>
    <row r="146" spans="3:3" ht="15.75" customHeight="1" x14ac:dyDescent="0.35">
      <c r="C146" s="151"/>
    </row>
    <row r="147" spans="3:3" ht="15.75" customHeight="1" x14ac:dyDescent="0.35">
      <c r="C147" s="151"/>
    </row>
    <row r="148" spans="3:3" ht="15.75" customHeight="1" x14ac:dyDescent="0.35">
      <c r="C148" s="151"/>
    </row>
    <row r="149" spans="3:3" ht="15.75" customHeight="1" x14ac:dyDescent="0.35">
      <c r="C149" s="151"/>
    </row>
    <row r="150" spans="3:3" ht="15.75" customHeight="1" x14ac:dyDescent="0.35">
      <c r="C150" s="151"/>
    </row>
    <row r="151" spans="3:3" ht="15.75" customHeight="1" x14ac:dyDescent="0.35">
      <c r="C151" s="151"/>
    </row>
    <row r="152" spans="3:3" ht="15.75" customHeight="1" x14ac:dyDescent="0.35">
      <c r="C152" s="151"/>
    </row>
    <row r="153" spans="3:3" ht="15.75" customHeight="1" x14ac:dyDescent="0.35">
      <c r="C153" s="151"/>
    </row>
    <row r="154" spans="3:3" ht="15.75" customHeight="1" x14ac:dyDescent="0.35">
      <c r="C154" s="151"/>
    </row>
    <row r="155" spans="3:3" ht="15.75" customHeight="1" x14ac:dyDescent="0.35">
      <c r="C155" s="151"/>
    </row>
    <row r="156" spans="3:3" ht="15.75" customHeight="1" x14ac:dyDescent="0.35">
      <c r="C156" s="151"/>
    </row>
    <row r="157" spans="3:3" ht="15.75" customHeight="1" x14ac:dyDescent="0.35">
      <c r="C157" s="151"/>
    </row>
    <row r="158" spans="3:3" ht="15.75" customHeight="1" x14ac:dyDescent="0.35">
      <c r="C158" s="151"/>
    </row>
    <row r="159" spans="3:3" ht="15.75" customHeight="1" x14ac:dyDescent="0.35">
      <c r="C159" s="151"/>
    </row>
    <row r="160" spans="3:3" ht="15.75" customHeight="1" x14ac:dyDescent="0.35">
      <c r="C160" s="151"/>
    </row>
    <row r="161" spans="3:3" ht="15.75" customHeight="1" x14ac:dyDescent="0.35">
      <c r="C161" s="151"/>
    </row>
    <row r="162" spans="3:3" ht="15.75" customHeight="1" x14ac:dyDescent="0.35">
      <c r="C162" s="151"/>
    </row>
    <row r="163" spans="3:3" ht="15.75" customHeight="1" x14ac:dyDescent="0.35">
      <c r="C163" s="151"/>
    </row>
    <row r="164" spans="3:3" ht="15.75" customHeight="1" x14ac:dyDescent="0.35">
      <c r="C164" s="151"/>
    </row>
    <row r="165" spans="3:3" ht="15.75" customHeight="1" x14ac:dyDescent="0.35">
      <c r="C165" s="151"/>
    </row>
    <row r="166" spans="3:3" ht="15.75" customHeight="1" x14ac:dyDescent="0.35">
      <c r="C166" s="151"/>
    </row>
    <row r="167" spans="3:3" ht="15.75" customHeight="1" x14ac:dyDescent="0.35">
      <c r="C167" s="151"/>
    </row>
    <row r="168" spans="3:3" ht="15.75" customHeight="1" x14ac:dyDescent="0.35">
      <c r="C168" s="151"/>
    </row>
    <row r="169" spans="3:3" ht="15.75" customHeight="1" x14ac:dyDescent="0.35">
      <c r="C169" s="151"/>
    </row>
    <row r="170" spans="3:3" ht="15.75" customHeight="1" x14ac:dyDescent="0.35">
      <c r="C170" s="151"/>
    </row>
    <row r="171" spans="3:3" ht="15.75" customHeight="1" x14ac:dyDescent="0.35">
      <c r="C171" s="151"/>
    </row>
    <row r="172" spans="3:3" ht="15.75" customHeight="1" x14ac:dyDescent="0.35">
      <c r="C172" s="151"/>
    </row>
    <row r="173" spans="3:3" ht="15.75" customHeight="1" x14ac:dyDescent="0.35">
      <c r="C173" s="151"/>
    </row>
    <row r="174" spans="3:3" ht="15.75" customHeight="1" x14ac:dyDescent="0.35">
      <c r="C174" s="151"/>
    </row>
    <row r="175" spans="3:3" ht="15.75" customHeight="1" x14ac:dyDescent="0.35">
      <c r="C175" s="151"/>
    </row>
    <row r="176" spans="3:3" ht="15.75" customHeight="1" x14ac:dyDescent="0.35">
      <c r="C176" s="151"/>
    </row>
    <row r="177" spans="3:3" ht="15.75" customHeight="1" x14ac:dyDescent="0.35">
      <c r="C177" s="151"/>
    </row>
    <row r="178" spans="3:3" ht="15.75" customHeight="1" x14ac:dyDescent="0.35">
      <c r="C178" s="151"/>
    </row>
    <row r="179" spans="3:3" ht="15.75" customHeight="1" x14ac:dyDescent="0.35">
      <c r="C179" s="151"/>
    </row>
    <row r="180" spans="3:3" ht="15.75" customHeight="1" x14ac:dyDescent="0.35">
      <c r="C180" s="151"/>
    </row>
    <row r="181" spans="3:3" ht="15.75" customHeight="1" x14ac:dyDescent="0.35">
      <c r="C181" s="151"/>
    </row>
    <row r="182" spans="3:3" ht="15.75" customHeight="1" x14ac:dyDescent="0.35">
      <c r="C182" s="151"/>
    </row>
    <row r="183" spans="3:3" ht="15.75" customHeight="1" x14ac:dyDescent="0.35">
      <c r="C183" s="151"/>
    </row>
    <row r="184" spans="3:3" ht="15.75" customHeight="1" x14ac:dyDescent="0.35">
      <c r="C184" s="151"/>
    </row>
    <row r="185" spans="3:3" ht="15.75" customHeight="1" x14ac:dyDescent="0.35">
      <c r="C185" s="151"/>
    </row>
    <row r="186" spans="3:3" ht="15.75" customHeight="1" x14ac:dyDescent="0.35">
      <c r="C186" s="151"/>
    </row>
    <row r="187" spans="3:3" ht="15.75" customHeight="1" x14ac:dyDescent="0.35">
      <c r="C187" s="151"/>
    </row>
    <row r="188" spans="3:3" ht="15.75" customHeight="1" x14ac:dyDescent="0.35">
      <c r="C188" s="151"/>
    </row>
    <row r="189" spans="3:3" ht="15.75" customHeight="1" x14ac:dyDescent="0.35">
      <c r="C189" s="151"/>
    </row>
    <row r="190" spans="3:3" ht="15.75" customHeight="1" x14ac:dyDescent="0.35">
      <c r="C190" s="151"/>
    </row>
    <row r="191" spans="3:3" ht="15.75" customHeight="1" x14ac:dyDescent="0.35">
      <c r="C191" s="151"/>
    </row>
    <row r="192" spans="3:3" ht="15.75" customHeight="1" x14ac:dyDescent="0.35">
      <c r="C192" s="151"/>
    </row>
    <row r="193" spans="3:3" ht="15.75" customHeight="1" x14ac:dyDescent="0.35">
      <c r="C193" s="151"/>
    </row>
    <row r="194" spans="3:3" ht="15.75" customHeight="1" x14ac:dyDescent="0.35">
      <c r="C194" s="151"/>
    </row>
    <row r="195" spans="3:3" ht="15.75" customHeight="1" x14ac:dyDescent="0.35">
      <c r="C195" s="151"/>
    </row>
    <row r="196" spans="3:3" ht="15.75" customHeight="1" x14ac:dyDescent="0.35">
      <c r="C196" s="151"/>
    </row>
    <row r="197" spans="3:3" ht="15.75" customHeight="1" x14ac:dyDescent="0.35">
      <c r="C197" s="151"/>
    </row>
    <row r="198" spans="3:3" ht="15.75" customHeight="1" x14ac:dyDescent="0.35">
      <c r="C198" s="151"/>
    </row>
    <row r="199" spans="3:3" ht="15.75" customHeight="1" x14ac:dyDescent="0.35">
      <c r="C199" s="151"/>
    </row>
    <row r="200" spans="3:3" ht="15.75" customHeight="1" x14ac:dyDescent="0.35">
      <c r="C200" s="151"/>
    </row>
    <row r="201" spans="3:3" ht="15.75" customHeight="1" x14ac:dyDescent="0.35">
      <c r="C201" s="151"/>
    </row>
    <row r="202" spans="3:3" ht="15.75" customHeight="1" x14ac:dyDescent="0.35">
      <c r="C202" s="151"/>
    </row>
    <row r="203" spans="3:3" ht="15.75" customHeight="1" x14ac:dyDescent="0.35">
      <c r="C203" s="151"/>
    </row>
    <row r="204" spans="3:3" ht="15.75" customHeight="1" x14ac:dyDescent="0.35">
      <c r="C204" s="151"/>
    </row>
    <row r="205" spans="3:3" ht="15.75" customHeight="1" x14ac:dyDescent="0.35">
      <c r="C205" s="151"/>
    </row>
    <row r="206" spans="3:3" ht="15.75" customHeight="1" x14ac:dyDescent="0.35">
      <c r="C206" s="151"/>
    </row>
    <row r="207" spans="3:3" ht="15.75" customHeight="1" x14ac:dyDescent="0.35">
      <c r="C207" s="151"/>
    </row>
    <row r="208" spans="3:3" ht="15.75" customHeight="1" x14ac:dyDescent="0.35">
      <c r="C208" s="151"/>
    </row>
    <row r="209" spans="3:3" ht="15.75" customHeight="1" x14ac:dyDescent="0.35">
      <c r="C209" s="151"/>
    </row>
    <row r="210" spans="3:3" ht="15.75" customHeight="1" x14ac:dyDescent="0.35">
      <c r="C210" s="151"/>
    </row>
    <row r="211" spans="3:3" ht="15.75" customHeight="1" x14ac:dyDescent="0.35">
      <c r="C211" s="151"/>
    </row>
    <row r="212" spans="3:3" ht="15.75" customHeight="1" x14ac:dyDescent="0.35">
      <c r="C212" s="151"/>
    </row>
    <row r="213" spans="3:3" ht="15.75" customHeight="1" x14ac:dyDescent="0.35">
      <c r="C213" s="151"/>
    </row>
    <row r="214" spans="3:3" ht="15.75" customHeight="1" x14ac:dyDescent="0.35">
      <c r="C214" s="151"/>
    </row>
    <row r="215" spans="3:3" ht="15.75" customHeight="1" x14ac:dyDescent="0.35">
      <c r="C215" s="151"/>
    </row>
    <row r="216" spans="3:3" ht="15.75" customHeight="1" x14ac:dyDescent="0.35">
      <c r="C216" s="151"/>
    </row>
    <row r="217" spans="3:3" ht="15.75" customHeight="1" x14ac:dyDescent="0.35">
      <c r="C217" s="151"/>
    </row>
    <row r="218" spans="3:3" ht="15.75" customHeight="1" x14ac:dyDescent="0.35">
      <c r="C218" s="151"/>
    </row>
    <row r="219" spans="3:3" ht="15.75" customHeight="1" x14ac:dyDescent="0.35">
      <c r="C219" s="151"/>
    </row>
    <row r="220" spans="3:3" ht="15.75" customHeight="1" x14ac:dyDescent="0.35">
      <c r="C220" s="151"/>
    </row>
    <row r="221" spans="3:3" ht="15.75" customHeight="1" x14ac:dyDescent="0.35">
      <c r="C221" s="151"/>
    </row>
    <row r="222" spans="3:3" ht="15.75" customHeight="1" x14ac:dyDescent="0.35">
      <c r="C222" s="151"/>
    </row>
    <row r="223" spans="3:3" ht="15.75" customHeight="1" x14ac:dyDescent="0.35">
      <c r="C223" s="151"/>
    </row>
    <row r="224" spans="3:3" ht="15.75" customHeight="1" x14ac:dyDescent="0.35">
      <c r="C224" s="151"/>
    </row>
    <row r="225" s="36" customFormat="1" ht="15.75" customHeight="1" x14ac:dyDescent="0.35"/>
    <row r="226" s="36" customFormat="1" ht="15.75" customHeight="1" x14ac:dyDescent="0.35"/>
    <row r="227" s="36" customFormat="1" ht="15.75" customHeight="1" x14ac:dyDescent="0.35"/>
    <row r="228" s="36" customFormat="1" ht="15.75" customHeight="1" x14ac:dyDescent="0.35"/>
    <row r="229" s="36" customFormat="1" ht="15.75" customHeight="1" x14ac:dyDescent="0.35"/>
    <row r="230" s="36" customFormat="1" ht="15.75" customHeight="1" x14ac:dyDescent="0.35"/>
    <row r="231" s="36" customFormat="1" ht="15.75" customHeight="1" x14ac:dyDescent="0.35"/>
    <row r="232" s="36" customFormat="1" ht="15.75" customHeight="1" x14ac:dyDescent="0.35"/>
    <row r="233" s="36" customFormat="1" ht="15.75" customHeight="1" x14ac:dyDescent="0.35"/>
    <row r="234" s="36" customFormat="1" ht="15.75" customHeight="1" x14ac:dyDescent="0.35"/>
    <row r="235" s="36" customFormat="1" ht="15.75" customHeight="1" x14ac:dyDescent="0.35"/>
    <row r="236" s="36" customFormat="1" ht="15.75" customHeight="1" x14ac:dyDescent="0.35"/>
    <row r="237" s="36" customFormat="1" ht="15.75" customHeight="1" x14ac:dyDescent="0.35"/>
    <row r="238" s="36" customFormat="1" ht="15.75" customHeight="1" x14ac:dyDescent="0.35"/>
    <row r="239" s="36" customFormat="1" ht="15.75" customHeight="1" x14ac:dyDescent="0.35"/>
    <row r="240" s="36" customFormat="1" ht="15.75" customHeight="1" x14ac:dyDescent="0.35"/>
    <row r="241" s="36" customFormat="1" ht="15.75" customHeight="1" x14ac:dyDescent="0.35"/>
    <row r="242" s="36" customFormat="1" ht="15.75" customHeight="1" x14ac:dyDescent="0.35"/>
    <row r="243" s="36" customFormat="1" ht="15.75" customHeight="1" x14ac:dyDescent="0.35"/>
    <row r="244" s="36" customFormat="1" ht="15.75" customHeight="1" x14ac:dyDescent="0.35"/>
    <row r="245" s="36" customFormat="1" ht="15.75" customHeight="1" x14ac:dyDescent="0.35"/>
    <row r="246" s="36" customFormat="1" ht="15.75" customHeight="1" x14ac:dyDescent="0.35"/>
    <row r="247" s="36" customFormat="1" ht="15.75" customHeight="1" x14ac:dyDescent="0.35"/>
    <row r="248" s="36" customFormat="1" ht="15.75" customHeight="1" x14ac:dyDescent="0.35"/>
    <row r="249" s="36" customFormat="1" ht="15.75" customHeight="1" x14ac:dyDescent="0.35"/>
    <row r="250" s="36" customFormat="1" ht="15.75" customHeight="1" x14ac:dyDescent="0.35"/>
    <row r="251" s="36" customFormat="1" ht="15.75" customHeight="1" x14ac:dyDescent="0.35"/>
    <row r="252" s="36" customFormat="1" ht="15.75" customHeight="1" x14ac:dyDescent="0.35"/>
    <row r="253" s="36" customFormat="1" ht="15.75" customHeight="1" x14ac:dyDescent="0.35"/>
    <row r="254" s="36" customFormat="1" ht="15.75" customHeight="1" x14ac:dyDescent="0.35"/>
    <row r="255" s="36" customFormat="1" ht="15.75" customHeight="1" x14ac:dyDescent="0.35"/>
    <row r="256" s="36" customFormat="1" ht="15.75" customHeight="1" x14ac:dyDescent="0.35"/>
    <row r="257" s="36" customFormat="1" ht="15.75" customHeight="1" x14ac:dyDescent="0.35"/>
    <row r="258" s="36" customFormat="1" ht="15.75" customHeight="1" x14ac:dyDescent="0.35"/>
    <row r="259" s="36" customFormat="1" ht="15.75" customHeight="1" x14ac:dyDescent="0.35"/>
    <row r="260" s="36" customFormat="1" ht="15.75" customHeight="1" x14ac:dyDescent="0.35"/>
    <row r="261" s="36" customFormat="1" ht="15.75" customHeight="1" x14ac:dyDescent="0.35"/>
    <row r="262" s="36" customFormat="1" ht="15.75" customHeight="1" x14ac:dyDescent="0.35"/>
    <row r="263" s="36" customFormat="1" ht="15.75" customHeight="1" x14ac:dyDescent="0.35"/>
    <row r="264" s="36" customFormat="1" ht="15.75" customHeight="1" x14ac:dyDescent="0.35"/>
    <row r="265" s="36" customFormat="1" ht="15.75" customHeight="1" x14ac:dyDescent="0.35"/>
    <row r="266" s="36" customFormat="1" ht="15.75" customHeight="1" x14ac:dyDescent="0.35"/>
    <row r="267" s="36" customFormat="1" ht="15.75" customHeight="1" x14ac:dyDescent="0.35"/>
    <row r="268" s="36" customFormat="1" ht="15.75" customHeight="1" x14ac:dyDescent="0.35"/>
    <row r="269" s="36" customFormat="1" ht="15.75" customHeight="1" x14ac:dyDescent="0.35"/>
    <row r="270" s="36" customFormat="1" ht="15.75" customHeight="1" x14ac:dyDescent="0.35"/>
    <row r="271" s="36" customFormat="1" ht="15.75" customHeight="1" x14ac:dyDescent="0.35"/>
    <row r="272" s="36" customFormat="1"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mergeCells count="11">
    <mergeCell ref="B2:B3"/>
    <mergeCell ref="C2:C3"/>
    <mergeCell ref="D2:D3"/>
    <mergeCell ref="E2:F2"/>
    <mergeCell ref="B4:B7"/>
    <mergeCell ref="C5:C7"/>
    <mergeCell ref="B8:B11"/>
    <mergeCell ref="C9:C11"/>
    <mergeCell ref="B12:B15"/>
    <mergeCell ref="C13:C15"/>
    <mergeCell ref="B24:F2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F4008-D766-46BB-B9C5-F081AFF088CB}">
  <sheetPr>
    <tabColor theme="4" tint="-0.499984740745262"/>
    <outlinePr summaryBelow="0" summaryRight="0"/>
  </sheetPr>
  <dimension ref="A1:AC1001"/>
  <sheetViews>
    <sheetView topLeftCell="Q91" workbookViewId="0">
      <selection activeCell="Q91" sqref="A1:XFD1048576"/>
    </sheetView>
  </sheetViews>
  <sheetFormatPr defaultColWidth="12.6328125" defaultRowHeight="15" customHeight="1" x14ac:dyDescent="0.35"/>
  <cols>
    <col min="1" max="6" width="12.6328125" style="36" customWidth="1"/>
    <col min="7" max="16384" width="12.6328125" style="36"/>
  </cols>
  <sheetData>
    <row r="1" spans="1:29" ht="21" customHeight="1" x14ac:dyDescent="0.35">
      <c r="A1" s="120"/>
      <c r="B1" s="393" t="s">
        <v>121</v>
      </c>
      <c r="C1" s="346"/>
      <c r="D1" s="346"/>
      <c r="E1" s="346"/>
      <c r="I1" s="120"/>
      <c r="J1" s="120"/>
      <c r="K1" s="120"/>
      <c r="L1" s="120"/>
      <c r="M1" s="120"/>
      <c r="N1" s="120"/>
      <c r="O1" s="120"/>
      <c r="P1" s="120"/>
      <c r="Q1" s="120"/>
      <c r="R1" s="120"/>
      <c r="S1" s="120"/>
      <c r="T1" s="120"/>
      <c r="U1" s="120"/>
      <c r="V1" s="120"/>
      <c r="W1" s="120"/>
      <c r="X1" s="120"/>
      <c r="Y1" s="120"/>
      <c r="Z1" s="120"/>
      <c r="AA1" s="120"/>
      <c r="AB1" s="120"/>
      <c r="AC1" s="120"/>
    </row>
    <row r="2" spans="1:29" ht="21" customHeight="1" x14ac:dyDescent="0.35">
      <c r="A2" s="120"/>
      <c r="B2" s="120"/>
      <c r="C2" s="120"/>
      <c r="D2" s="120"/>
      <c r="E2" s="120"/>
      <c r="F2" s="120"/>
      <c r="G2" s="120"/>
      <c r="H2" s="120"/>
      <c r="I2" s="120"/>
      <c r="J2" s="120"/>
      <c r="K2" s="120"/>
      <c r="L2" s="120"/>
      <c r="M2" s="120"/>
      <c r="N2" s="120"/>
      <c r="O2" s="120"/>
      <c r="P2" s="120"/>
      <c r="Q2" s="120"/>
      <c r="R2" s="120"/>
      <c r="S2" s="120"/>
      <c r="T2" s="120"/>
      <c r="U2" s="120"/>
      <c r="V2" s="120"/>
      <c r="W2" s="120"/>
      <c r="X2" s="120"/>
      <c r="Y2" s="120"/>
      <c r="Z2" s="120"/>
      <c r="AA2" s="120"/>
      <c r="AB2" s="120"/>
      <c r="AC2" s="120"/>
    </row>
    <row r="3" spans="1:29" ht="21" customHeight="1" x14ac:dyDescent="0.35">
      <c r="A3" s="120"/>
      <c r="B3" s="389" t="s">
        <v>76</v>
      </c>
      <c r="C3" s="389" t="s">
        <v>71</v>
      </c>
      <c r="D3" s="390" t="s">
        <v>122</v>
      </c>
      <c r="E3" s="357"/>
      <c r="F3" s="357"/>
      <c r="G3" s="357"/>
      <c r="H3" s="356"/>
      <c r="I3" s="390" t="s">
        <v>123</v>
      </c>
      <c r="J3" s="357"/>
      <c r="K3" s="357"/>
      <c r="L3" s="357"/>
      <c r="M3" s="356"/>
      <c r="N3" s="390" t="s">
        <v>124</v>
      </c>
      <c r="O3" s="357"/>
      <c r="P3" s="357"/>
      <c r="Q3" s="357"/>
      <c r="R3" s="356"/>
      <c r="S3" s="389" t="s">
        <v>125</v>
      </c>
      <c r="T3" s="389" t="s">
        <v>59</v>
      </c>
      <c r="U3" s="389" t="s">
        <v>126</v>
      </c>
      <c r="V3" s="389" t="s">
        <v>58</v>
      </c>
      <c r="W3" s="389" t="s">
        <v>127</v>
      </c>
      <c r="X3" s="389" t="s">
        <v>54</v>
      </c>
      <c r="Y3" s="389" t="s">
        <v>52</v>
      </c>
      <c r="Z3" s="389" t="s">
        <v>60</v>
      </c>
      <c r="AA3" s="389" t="s">
        <v>128</v>
      </c>
      <c r="AB3" s="389" t="s">
        <v>129</v>
      </c>
      <c r="AC3" s="389" t="s">
        <v>348</v>
      </c>
    </row>
    <row r="4" spans="1:29" ht="21" customHeight="1" x14ac:dyDescent="0.35">
      <c r="A4" s="120"/>
      <c r="B4" s="354"/>
      <c r="C4" s="354"/>
      <c r="D4" s="389" t="s">
        <v>47</v>
      </c>
      <c r="E4" s="390" t="s">
        <v>130</v>
      </c>
      <c r="F4" s="357"/>
      <c r="G4" s="356"/>
      <c r="H4" s="389" t="s">
        <v>131</v>
      </c>
      <c r="I4" s="389" t="s">
        <v>47</v>
      </c>
      <c r="J4" s="390" t="s">
        <v>130</v>
      </c>
      <c r="K4" s="357"/>
      <c r="L4" s="356"/>
      <c r="M4" s="389" t="s">
        <v>132</v>
      </c>
      <c r="N4" s="389" t="s">
        <v>47</v>
      </c>
      <c r="O4" s="390" t="s">
        <v>130</v>
      </c>
      <c r="P4" s="357"/>
      <c r="Q4" s="356"/>
      <c r="R4" s="389" t="s">
        <v>133</v>
      </c>
      <c r="S4" s="354"/>
      <c r="T4" s="354"/>
      <c r="U4" s="354"/>
      <c r="V4" s="354"/>
      <c r="W4" s="354"/>
      <c r="X4" s="354"/>
      <c r="Y4" s="354"/>
      <c r="Z4" s="354"/>
      <c r="AA4" s="354"/>
      <c r="AB4" s="354"/>
      <c r="AC4" s="354"/>
    </row>
    <row r="5" spans="1:29" ht="21" customHeight="1" x14ac:dyDescent="0.35">
      <c r="A5" s="120"/>
      <c r="B5" s="351"/>
      <c r="C5" s="351"/>
      <c r="D5" s="351"/>
      <c r="E5" s="172" t="s">
        <v>134</v>
      </c>
      <c r="F5" s="172" t="s">
        <v>135</v>
      </c>
      <c r="G5" s="172" t="s">
        <v>136</v>
      </c>
      <c r="H5" s="351"/>
      <c r="I5" s="351"/>
      <c r="J5" s="172" t="s">
        <v>134</v>
      </c>
      <c r="K5" s="172" t="s">
        <v>135</v>
      </c>
      <c r="L5" s="172" t="s">
        <v>136</v>
      </c>
      <c r="M5" s="351"/>
      <c r="N5" s="351"/>
      <c r="O5" s="172" t="s">
        <v>134</v>
      </c>
      <c r="P5" s="172" t="s">
        <v>135</v>
      </c>
      <c r="Q5" s="172" t="s">
        <v>136</v>
      </c>
      <c r="R5" s="351"/>
      <c r="S5" s="351"/>
      <c r="T5" s="351"/>
      <c r="U5" s="351"/>
      <c r="V5" s="351"/>
      <c r="W5" s="351"/>
      <c r="X5" s="351"/>
      <c r="Y5" s="351"/>
      <c r="Z5" s="351"/>
      <c r="AA5" s="351"/>
      <c r="AB5" s="351"/>
      <c r="AC5" s="351"/>
    </row>
    <row r="6" spans="1:29" ht="21" customHeight="1" x14ac:dyDescent="0.35">
      <c r="A6" s="120"/>
      <c r="B6" s="122">
        <v>2003</v>
      </c>
      <c r="C6" s="173" t="s">
        <v>17</v>
      </c>
      <c r="D6" s="174">
        <f>'Livestock Population 2003-2023'!D6*'Livestock Emission Factor'!$E$8</f>
        <v>26101000</v>
      </c>
      <c r="E6" s="174">
        <f>'Livestock Population 2003-2023'!E6*'Livestock Emission Factor'!$E$9</f>
        <v>4158000</v>
      </c>
      <c r="F6" s="174">
        <f>'Livestock Population 2003-2023'!F6*'Livestock Emission Factor'!$E$10</f>
        <v>12246000</v>
      </c>
      <c r="G6" s="174">
        <f>'Livestock Population 2003-2023'!I6*'Livestock Emission Factor'!$E$11</f>
        <v>9207000</v>
      </c>
      <c r="H6" s="174">
        <f t="shared" ref="H6:H26" si="0">SUM(D6:G6)</f>
        <v>51712000</v>
      </c>
      <c r="I6" s="174">
        <f>'Livestock Population 2003-2023'!K6*'Livestock Emission Factor'!$E$4</f>
        <v>2996000</v>
      </c>
      <c r="J6" s="174">
        <f>'Livestock Population 2003-2023'!L6*'Livestock Emission Factor'!$E$5</f>
        <v>819000</v>
      </c>
      <c r="K6" s="174">
        <f>'Livestock Population 2003-2023'!M6*'Livestock Emission Factor'!$E$6</f>
        <v>2461000</v>
      </c>
      <c r="L6" s="174">
        <f>'Livestock Population 2003-2023'!P6*'Livestock Emission Factor'!$E$7</f>
        <v>2656000</v>
      </c>
      <c r="M6" s="174">
        <f t="shared" ref="M6:M26" si="1">SUM(I6:L6)</f>
        <v>8932000</v>
      </c>
      <c r="N6" s="174">
        <f>'Livestock Population 2003-2023'!R6*'Livestock Emission Factor'!$E$12</f>
        <v>650000</v>
      </c>
      <c r="O6" s="174">
        <f>'Livestock Population 2003-2023'!S6*'Livestock Emission Factor'!$E$13</f>
        <v>88000</v>
      </c>
      <c r="P6" s="174">
        <f>'Livestock Population 2003-2023'!T6*'Livestock Emission Factor'!$E$14</f>
        <v>462000</v>
      </c>
      <c r="Q6" s="174">
        <f>'Livestock Population 2003-2023'!W6*'Livestock Emission Factor'!$E$15</f>
        <v>880000</v>
      </c>
      <c r="R6" s="174">
        <f t="shared" ref="R6:R26" si="2">SUM(N6:Q6)</f>
        <v>2080000</v>
      </c>
      <c r="S6" s="174">
        <f t="shared" ref="S6:S26" si="3">H6+M6+R6</f>
        <v>62724000</v>
      </c>
      <c r="T6" s="174">
        <f>'Livestock Population 2003-2023'!Z6*'Livestock Emission Factor'!$E$16</f>
        <v>20000</v>
      </c>
      <c r="U6" s="174">
        <f>'Livestock Population 2003-2023'!AA6*'Livestock Emission Factor'!$E$17</f>
        <v>6065000</v>
      </c>
      <c r="V6" s="174">
        <f>'Livestock Population 2003-2023'!AB6*'Livestock Emission Factor'!$E$21</f>
        <v>76000</v>
      </c>
      <c r="W6" s="174">
        <f>'Livestock Population 2003-2023'!AC6*'Livestock Emission Factor'!$E$18</f>
        <v>0</v>
      </c>
      <c r="X6" s="174">
        <f>'Livestock Population 2003-2023'!AD6*'Livestock Emission Factor'!$E$19</f>
        <v>0</v>
      </c>
      <c r="Y6" s="174">
        <f>'Livestock Population 2003-2023'!AE6*'Livestock Emission Factor'!$E$20</f>
        <v>0</v>
      </c>
      <c r="Z6" s="174">
        <f>'Livestock Population 2003-2023'!AH6*'Livestock Emission Factor'!$E$22</f>
        <v>0</v>
      </c>
      <c r="AA6" s="174">
        <f t="shared" ref="AA6:AA26" si="4">SUM(T6:Z6)</f>
        <v>6161000</v>
      </c>
      <c r="AB6" s="174">
        <f t="shared" ref="AB6:AB26" si="5">S6+AA6</f>
        <v>68885000</v>
      </c>
      <c r="AC6" s="175">
        <f t="shared" ref="AC6:AC26" si="6">AB6/1000</f>
        <v>68885</v>
      </c>
    </row>
    <row r="7" spans="1:29" ht="21" customHeight="1" x14ac:dyDescent="0.35">
      <c r="A7" s="120"/>
      <c r="B7" s="107">
        <v>2004</v>
      </c>
      <c r="C7" s="108" t="s">
        <v>17</v>
      </c>
      <c r="D7" s="176">
        <f>'Livestock Population 2003-2023'!D7*'Livestock Emission Factor'!$E$8</f>
        <v>25777715.25</v>
      </c>
      <c r="E7" s="176">
        <f>'Livestock Population 2003-2023'!E7*'Livestock Emission Factor'!$E$9</f>
        <v>4067244.5</v>
      </c>
      <c r="F7" s="176">
        <f>'Livestock Population 2003-2023'!F7*'Livestock Emission Factor'!$E$10</f>
        <v>12068420</v>
      </c>
      <c r="G7" s="176">
        <f>'Livestock Population 2003-2023'!I7*'Livestock Emission Factor'!$E$11</f>
        <v>9014280</v>
      </c>
      <c r="H7" s="176">
        <f t="shared" si="0"/>
        <v>50927659.75</v>
      </c>
      <c r="I7" s="176">
        <f>'Livestock Population 2003-2023'!K7*'Livestock Emission Factor'!$E$4</f>
        <v>2482816</v>
      </c>
      <c r="J7" s="176">
        <f>'Livestock Population 2003-2023'!L7*'Livestock Emission Factor'!$E$5</f>
        <v>685874.25</v>
      </c>
      <c r="K7" s="176">
        <f>'Livestock Population 2003-2023'!M7*'Livestock Emission Factor'!$E$6</f>
        <v>2025431.75</v>
      </c>
      <c r="L7" s="176">
        <f>'Livestock Population 2003-2023'!P7*'Livestock Emission Factor'!$E$7</f>
        <v>2168816</v>
      </c>
      <c r="M7" s="176">
        <f t="shared" si="1"/>
        <v>7362938</v>
      </c>
      <c r="N7" s="176">
        <f>'Livestock Population 2003-2023'!R7*'Livestock Emission Factor'!$E$12</f>
        <v>615250</v>
      </c>
      <c r="O7" s="176">
        <f>'Livestock Population 2003-2023'!S7*'Livestock Emission Factor'!$E$13</f>
        <v>99036</v>
      </c>
      <c r="P7" s="176">
        <f>'Livestock Population 2003-2023'!T7*'Livestock Emission Factor'!$E$14</f>
        <v>455702.5</v>
      </c>
      <c r="Q7" s="176">
        <f>'Livestock Population 2003-2023'!W7*'Livestock Emission Factor'!$E$15</f>
        <v>787072</v>
      </c>
      <c r="R7" s="176">
        <f t="shared" si="2"/>
        <v>1957060.5</v>
      </c>
      <c r="S7" s="176">
        <f t="shared" si="3"/>
        <v>60247658.25</v>
      </c>
      <c r="T7" s="176">
        <f>'Livestock Population 2003-2023'!Z7*'Livestock Emission Factor'!$E$16</f>
        <v>16206.25</v>
      </c>
      <c r="U7" s="176">
        <f>'Livestock Population 2003-2023'!AA7*'Livestock Emission Factor'!$E$17</f>
        <v>6710158.75</v>
      </c>
      <c r="V7" s="176">
        <f>'Livestock Population 2003-2023'!AB7*'Livestock Emission Factor'!$E$21</f>
        <v>71754.25</v>
      </c>
      <c r="W7" s="176">
        <f>'Livestock Population 2003-2023'!AC7*'Livestock Emission Factor'!$E$18</f>
        <v>229.5</v>
      </c>
      <c r="X7" s="176">
        <f>'Livestock Population 2003-2023'!AD7*'Livestock Emission Factor'!$E$19</f>
        <v>75</v>
      </c>
      <c r="Y7" s="176">
        <f>'Livestock Population 2003-2023'!AE7*'Livestock Emission Factor'!$E$20</f>
        <v>0</v>
      </c>
      <c r="Z7" s="176">
        <f>'Livestock Population 2003-2023'!AH7*'Livestock Emission Factor'!$E$22</f>
        <v>0</v>
      </c>
      <c r="AA7" s="176">
        <f t="shared" si="4"/>
        <v>6798423.75</v>
      </c>
      <c r="AB7" s="176">
        <f t="shared" si="5"/>
        <v>67046082</v>
      </c>
      <c r="AC7" s="175">
        <f t="shared" si="6"/>
        <v>67046.081999999995</v>
      </c>
    </row>
    <row r="8" spans="1:29" ht="21" customHeight="1" x14ac:dyDescent="0.35">
      <c r="A8" s="120"/>
      <c r="B8" s="107">
        <v>2005</v>
      </c>
      <c r="C8" s="108" t="s">
        <v>17</v>
      </c>
      <c r="D8" s="176">
        <f>'Livestock Population 2003-2023'!D8*'Livestock Emission Factor'!$E$8</f>
        <v>25454430.5</v>
      </c>
      <c r="E8" s="176">
        <f>'Livestock Population 2003-2023'!E8*'Livestock Emission Factor'!$E$9</f>
        <v>3976489</v>
      </c>
      <c r="F8" s="176">
        <f>'Livestock Population 2003-2023'!F8*'Livestock Emission Factor'!$E$10</f>
        <v>11890840</v>
      </c>
      <c r="G8" s="176">
        <f>'Livestock Population 2003-2023'!I8*'Livestock Emission Factor'!$E$11</f>
        <v>8821560</v>
      </c>
      <c r="H8" s="176">
        <f t="shared" si="0"/>
        <v>50143319.5</v>
      </c>
      <c r="I8" s="176">
        <f>'Livestock Population 2003-2023'!K8*'Livestock Emission Factor'!$E$4</f>
        <v>1969632</v>
      </c>
      <c r="J8" s="176">
        <f>'Livestock Population 2003-2023'!L8*'Livestock Emission Factor'!$E$5</f>
        <v>552748.5</v>
      </c>
      <c r="K8" s="176">
        <f>'Livestock Population 2003-2023'!M8*'Livestock Emission Factor'!$E$6</f>
        <v>1589863.5</v>
      </c>
      <c r="L8" s="176">
        <f>'Livestock Population 2003-2023'!P8*'Livestock Emission Factor'!$E$7</f>
        <v>1681632</v>
      </c>
      <c r="M8" s="176">
        <f t="shared" si="1"/>
        <v>5793876</v>
      </c>
      <c r="N8" s="176">
        <f>'Livestock Population 2003-2023'!R8*'Livestock Emission Factor'!$E$12</f>
        <v>580500</v>
      </c>
      <c r="O8" s="176">
        <f>'Livestock Population 2003-2023'!S8*'Livestock Emission Factor'!$E$13</f>
        <v>110072</v>
      </c>
      <c r="P8" s="176">
        <f>'Livestock Population 2003-2023'!T8*'Livestock Emission Factor'!$E$14</f>
        <v>449405</v>
      </c>
      <c r="Q8" s="176">
        <f>'Livestock Population 2003-2023'!W8*'Livestock Emission Factor'!$E$15</f>
        <v>694144</v>
      </c>
      <c r="R8" s="176">
        <f t="shared" si="2"/>
        <v>1834121</v>
      </c>
      <c r="S8" s="176">
        <f t="shared" si="3"/>
        <v>57771316.5</v>
      </c>
      <c r="T8" s="176">
        <f>'Livestock Population 2003-2023'!Z8*'Livestock Emission Factor'!$E$16</f>
        <v>12412.5</v>
      </c>
      <c r="U8" s="176">
        <f>'Livestock Population 2003-2023'!AA8*'Livestock Emission Factor'!$E$17</f>
        <v>7355317.5</v>
      </c>
      <c r="V8" s="176">
        <f>'Livestock Population 2003-2023'!AB8*'Livestock Emission Factor'!$E$21</f>
        <v>67508.5</v>
      </c>
      <c r="W8" s="176">
        <f>'Livestock Population 2003-2023'!AC8*'Livestock Emission Factor'!$E$18</f>
        <v>459</v>
      </c>
      <c r="X8" s="176">
        <f>'Livestock Population 2003-2023'!AD8*'Livestock Emission Factor'!$E$19</f>
        <v>150</v>
      </c>
      <c r="Y8" s="176">
        <f>'Livestock Population 2003-2023'!AE8*'Livestock Emission Factor'!$E$20</f>
        <v>0</v>
      </c>
      <c r="Z8" s="176">
        <f>'Livestock Population 2003-2023'!AH8*'Livestock Emission Factor'!$E$22</f>
        <v>0</v>
      </c>
      <c r="AA8" s="176">
        <f t="shared" si="4"/>
        <v>7435847.5</v>
      </c>
      <c r="AB8" s="176">
        <f t="shared" si="5"/>
        <v>65207164</v>
      </c>
      <c r="AC8" s="175">
        <f t="shared" si="6"/>
        <v>65207.163999999997</v>
      </c>
    </row>
    <row r="9" spans="1:29" ht="21" customHeight="1" x14ac:dyDescent="0.35">
      <c r="A9" s="120"/>
      <c r="B9" s="107">
        <v>2006</v>
      </c>
      <c r="C9" s="108" t="s">
        <v>17</v>
      </c>
      <c r="D9" s="176">
        <f>'Livestock Population 2003-2023'!D9*'Livestock Emission Factor'!$E$8</f>
        <v>25131145.75</v>
      </c>
      <c r="E9" s="176">
        <f>'Livestock Population 2003-2023'!E9*'Livestock Emission Factor'!$E$9</f>
        <v>3885733.5</v>
      </c>
      <c r="F9" s="176">
        <f>'Livestock Population 2003-2023'!F9*'Livestock Emission Factor'!$E$10</f>
        <v>11713260</v>
      </c>
      <c r="G9" s="176">
        <f>'Livestock Population 2003-2023'!I9*'Livestock Emission Factor'!$E$11</f>
        <v>8628840</v>
      </c>
      <c r="H9" s="176">
        <f t="shared" si="0"/>
        <v>49358979.25</v>
      </c>
      <c r="I9" s="176">
        <f>'Livestock Population 2003-2023'!K9*'Livestock Emission Factor'!$E$4</f>
        <v>1456448</v>
      </c>
      <c r="J9" s="176">
        <f>'Livestock Population 2003-2023'!L9*'Livestock Emission Factor'!$E$5</f>
        <v>419622.75</v>
      </c>
      <c r="K9" s="176">
        <f>'Livestock Population 2003-2023'!M9*'Livestock Emission Factor'!$E$6</f>
        <v>1154295.25</v>
      </c>
      <c r="L9" s="176">
        <f>'Livestock Population 2003-2023'!P9*'Livestock Emission Factor'!$E$7</f>
        <v>1194448</v>
      </c>
      <c r="M9" s="176">
        <f t="shared" si="1"/>
        <v>4224814</v>
      </c>
      <c r="N9" s="176">
        <f>'Livestock Population 2003-2023'!R9*'Livestock Emission Factor'!$E$12</f>
        <v>545750</v>
      </c>
      <c r="O9" s="176">
        <f>'Livestock Population 2003-2023'!S9*'Livestock Emission Factor'!$E$13</f>
        <v>121108</v>
      </c>
      <c r="P9" s="176">
        <f>'Livestock Population 2003-2023'!T9*'Livestock Emission Factor'!$E$14</f>
        <v>443107.5</v>
      </c>
      <c r="Q9" s="176">
        <f>'Livestock Population 2003-2023'!W9*'Livestock Emission Factor'!$E$15</f>
        <v>601216</v>
      </c>
      <c r="R9" s="176">
        <f t="shared" si="2"/>
        <v>1711181.5</v>
      </c>
      <c r="S9" s="176">
        <f t="shared" si="3"/>
        <v>55294974.75</v>
      </c>
      <c r="T9" s="176">
        <f>'Livestock Population 2003-2023'!Z9*'Livestock Emission Factor'!$E$16</f>
        <v>8618.75</v>
      </c>
      <c r="U9" s="176">
        <f>'Livestock Population 2003-2023'!AA9*'Livestock Emission Factor'!$E$17</f>
        <v>8000476.25</v>
      </c>
      <c r="V9" s="176">
        <f>'Livestock Population 2003-2023'!AB9*'Livestock Emission Factor'!$E$21</f>
        <v>63262.75</v>
      </c>
      <c r="W9" s="176">
        <f>'Livestock Population 2003-2023'!AC9*'Livestock Emission Factor'!$E$18</f>
        <v>688.5</v>
      </c>
      <c r="X9" s="176">
        <f>'Livestock Population 2003-2023'!AD9*'Livestock Emission Factor'!$E$19</f>
        <v>225</v>
      </c>
      <c r="Y9" s="176">
        <f>'Livestock Population 2003-2023'!AE9*'Livestock Emission Factor'!$E$20</f>
        <v>0</v>
      </c>
      <c r="Z9" s="176">
        <f>'Livestock Population 2003-2023'!AH9*'Livestock Emission Factor'!$E$22</f>
        <v>0</v>
      </c>
      <c r="AA9" s="176">
        <f t="shared" si="4"/>
        <v>8073271.25</v>
      </c>
      <c r="AB9" s="176">
        <f t="shared" si="5"/>
        <v>63368246</v>
      </c>
      <c r="AC9" s="175">
        <f t="shared" si="6"/>
        <v>63368.245999999999</v>
      </c>
    </row>
    <row r="10" spans="1:29" ht="21" customHeight="1" x14ac:dyDescent="0.35">
      <c r="A10" s="120"/>
      <c r="B10" s="107">
        <v>2007</v>
      </c>
      <c r="C10" s="108" t="s">
        <v>17</v>
      </c>
      <c r="D10" s="176">
        <f>'Livestock Population 2003-2023'!D10*'Livestock Emission Factor'!$E$8</f>
        <v>24807861</v>
      </c>
      <c r="E10" s="176">
        <f>'Livestock Population 2003-2023'!E10*'Livestock Emission Factor'!$E$9</f>
        <v>3794978</v>
      </c>
      <c r="F10" s="176">
        <f>'Livestock Population 2003-2023'!F10*'Livestock Emission Factor'!$E$10</f>
        <v>11535680</v>
      </c>
      <c r="G10" s="176">
        <f>'Livestock Population 2003-2023'!I10*'Livestock Emission Factor'!$E$11</f>
        <v>8436120</v>
      </c>
      <c r="H10" s="176">
        <f t="shared" si="0"/>
        <v>48574639</v>
      </c>
      <c r="I10" s="176">
        <f>'Livestock Population 2003-2023'!K10*'Livestock Emission Factor'!$E$4</f>
        <v>943264</v>
      </c>
      <c r="J10" s="176">
        <f>'Livestock Population 2003-2023'!L10*'Livestock Emission Factor'!$E$5</f>
        <v>286497</v>
      </c>
      <c r="K10" s="176">
        <f>'Livestock Population 2003-2023'!M10*'Livestock Emission Factor'!$E$6</f>
        <v>718727</v>
      </c>
      <c r="L10" s="176">
        <f>'Livestock Population 2003-2023'!P10*'Livestock Emission Factor'!$E$7</f>
        <v>707264</v>
      </c>
      <c r="M10" s="176">
        <f t="shared" si="1"/>
        <v>2655752</v>
      </c>
      <c r="N10" s="176">
        <f>'Livestock Population 2003-2023'!R10*'Livestock Emission Factor'!$E$12</f>
        <v>511000</v>
      </c>
      <c r="O10" s="176">
        <f>'Livestock Population 2003-2023'!S10*'Livestock Emission Factor'!$E$13</f>
        <v>132144</v>
      </c>
      <c r="P10" s="176">
        <f>'Livestock Population 2003-2023'!T10*'Livestock Emission Factor'!$E$14</f>
        <v>436810</v>
      </c>
      <c r="Q10" s="176">
        <f>'Livestock Population 2003-2023'!W10*'Livestock Emission Factor'!$E$15</f>
        <v>508288</v>
      </c>
      <c r="R10" s="176">
        <f t="shared" si="2"/>
        <v>1588242</v>
      </c>
      <c r="S10" s="176">
        <f t="shared" si="3"/>
        <v>52818633</v>
      </c>
      <c r="T10" s="176">
        <f>'Livestock Population 2003-2023'!Z10*'Livestock Emission Factor'!$E$16</f>
        <v>4825</v>
      </c>
      <c r="U10" s="176">
        <f>'Livestock Population 2003-2023'!AA10*'Livestock Emission Factor'!$E$17</f>
        <v>8645635</v>
      </c>
      <c r="V10" s="176">
        <f>'Livestock Population 2003-2023'!AB10*'Livestock Emission Factor'!$E$21</f>
        <v>59017</v>
      </c>
      <c r="W10" s="176">
        <f>'Livestock Population 2003-2023'!AC10*'Livestock Emission Factor'!$E$18</f>
        <v>918</v>
      </c>
      <c r="X10" s="176">
        <f>'Livestock Population 2003-2023'!AD10*'Livestock Emission Factor'!$E$19</f>
        <v>300</v>
      </c>
      <c r="Y10" s="176">
        <f>'Livestock Population 2003-2023'!AE10*'Livestock Emission Factor'!$E$20</f>
        <v>0</v>
      </c>
      <c r="Z10" s="176">
        <f>'Livestock Population 2003-2023'!AH10*'Livestock Emission Factor'!$E$22</f>
        <v>0</v>
      </c>
      <c r="AA10" s="176">
        <f t="shared" si="4"/>
        <v>8710695</v>
      </c>
      <c r="AB10" s="176">
        <f t="shared" si="5"/>
        <v>61529328</v>
      </c>
      <c r="AC10" s="175">
        <f t="shared" si="6"/>
        <v>61529.328000000001</v>
      </c>
    </row>
    <row r="11" spans="1:29" ht="21" customHeight="1" x14ac:dyDescent="0.35">
      <c r="A11" s="120"/>
      <c r="B11" s="107">
        <v>2008</v>
      </c>
      <c r="C11" s="108" t="s">
        <v>17</v>
      </c>
      <c r="D11" s="176">
        <f>'Livestock Population 2003-2023'!D11*'Livestock Emission Factor'!$E$8</f>
        <v>23917709.400000002</v>
      </c>
      <c r="E11" s="176">
        <f>'Livestock Population 2003-2023'!E11*'Livestock Emission Factor'!$E$9</f>
        <v>3898092</v>
      </c>
      <c r="F11" s="176">
        <f>'Livestock Population 2003-2023'!F11*'Livestock Emission Factor'!$E$10</f>
        <v>10363464.799999999</v>
      </c>
      <c r="G11" s="176">
        <f>'Livestock Population 2003-2023'!I11*'Livestock Emission Factor'!$E$11</f>
        <v>7857953.3999999994</v>
      </c>
      <c r="H11" s="176">
        <f t="shared" si="0"/>
        <v>46037219.600000001</v>
      </c>
      <c r="I11" s="176">
        <f>'Livestock Population 2003-2023'!K11*'Livestock Emission Factor'!$E$4</f>
        <v>872334.4</v>
      </c>
      <c r="J11" s="176">
        <f>'Livestock Population 2003-2023'!L11*'Livestock Emission Factor'!$E$5</f>
        <v>267953.39999999997</v>
      </c>
      <c r="K11" s="176">
        <f>'Livestock Population 2003-2023'!M11*'Livestock Emission Factor'!$E$6</f>
        <v>649087.6</v>
      </c>
      <c r="L11" s="176">
        <f>'Livestock Population 2003-2023'!P11*'Livestock Emission Factor'!$E$7</f>
        <v>683456</v>
      </c>
      <c r="M11" s="176">
        <f t="shared" si="1"/>
        <v>2472831.4</v>
      </c>
      <c r="N11" s="176">
        <f>'Livestock Population 2003-2023'!R11*'Livestock Emission Factor'!$E$12</f>
        <v>477030</v>
      </c>
      <c r="O11" s="176">
        <f>'Livestock Population 2003-2023'!S11*'Livestock Emission Factor'!$E$13</f>
        <v>208441.60000000001</v>
      </c>
      <c r="P11" s="176">
        <f>'Livestock Population 2003-2023'!T11*'Livestock Emission Factor'!$E$14</f>
        <v>404874.80000000005</v>
      </c>
      <c r="Q11" s="176">
        <f>'Livestock Population 2003-2023'!W11*'Livestock Emission Factor'!$E$15</f>
        <v>570706.4</v>
      </c>
      <c r="R11" s="176">
        <f t="shared" si="2"/>
        <v>1661052.7999999998</v>
      </c>
      <c r="S11" s="176">
        <f t="shared" si="3"/>
        <v>50171103.799999997</v>
      </c>
      <c r="T11" s="176">
        <f>'Livestock Population 2003-2023'!Z11*'Livestock Emission Factor'!$E$16</f>
        <v>5306</v>
      </c>
      <c r="U11" s="176">
        <f>'Livestock Population 2003-2023'!AA11*'Livestock Emission Factor'!$E$17</f>
        <v>8162585</v>
      </c>
      <c r="V11" s="176">
        <f>'Livestock Population 2003-2023'!AB11*'Livestock Emission Factor'!$E$21</f>
        <v>58370</v>
      </c>
      <c r="W11" s="176">
        <f>'Livestock Population 2003-2023'!AC11*'Livestock Emission Factor'!$E$18</f>
        <v>1519.2</v>
      </c>
      <c r="X11" s="176">
        <f>'Livestock Population 2003-2023'!AD11*'Livestock Emission Factor'!$E$19</f>
        <v>1248</v>
      </c>
      <c r="Y11" s="176">
        <f>'Livestock Population 2003-2023'!AE11*'Livestock Emission Factor'!$E$20</f>
        <v>55.199999999999996</v>
      </c>
      <c r="Z11" s="176">
        <f>'Livestock Population 2003-2023'!AH11*'Livestock Emission Factor'!$E$22</f>
        <v>0</v>
      </c>
      <c r="AA11" s="176">
        <f t="shared" si="4"/>
        <v>8229083.4000000004</v>
      </c>
      <c r="AB11" s="176">
        <f t="shared" si="5"/>
        <v>58400187.199999996</v>
      </c>
      <c r="AC11" s="175">
        <f t="shared" si="6"/>
        <v>58400.187199999993</v>
      </c>
    </row>
    <row r="12" spans="1:29" ht="21" customHeight="1" x14ac:dyDescent="0.35">
      <c r="A12" s="120"/>
      <c r="B12" s="107">
        <v>2009</v>
      </c>
      <c r="C12" s="108" t="s">
        <v>17</v>
      </c>
      <c r="D12" s="176">
        <f>'Livestock Population 2003-2023'!D12*'Livestock Emission Factor'!$E$8</f>
        <v>23027557.800000004</v>
      </c>
      <c r="E12" s="176">
        <f>'Livestock Population 2003-2023'!E12*'Livestock Emission Factor'!$E$9</f>
        <v>4001206</v>
      </c>
      <c r="F12" s="176">
        <f>'Livestock Population 2003-2023'!F12*'Livestock Emission Factor'!$E$10</f>
        <v>9191249.5999999996</v>
      </c>
      <c r="G12" s="176">
        <f>'Livestock Population 2003-2023'!I12*'Livestock Emission Factor'!$E$11</f>
        <v>7279786.7999999989</v>
      </c>
      <c r="H12" s="176">
        <f t="shared" si="0"/>
        <v>43499800.200000003</v>
      </c>
      <c r="I12" s="176">
        <f>'Livestock Population 2003-2023'!K12*'Livestock Emission Factor'!$E$4</f>
        <v>801404.79999999993</v>
      </c>
      <c r="J12" s="176">
        <f>'Livestock Population 2003-2023'!L12*'Livestock Emission Factor'!$E$5</f>
        <v>249409.8</v>
      </c>
      <c r="K12" s="176">
        <f>'Livestock Population 2003-2023'!M12*'Livestock Emission Factor'!$E$6</f>
        <v>579448.20000000007</v>
      </c>
      <c r="L12" s="176">
        <f>'Livestock Population 2003-2023'!P12*'Livestock Emission Factor'!$E$7</f>
        <v>659648</v>
      </c>
      <c r="M12" s="176">
        <f t="shared" si="1"/>
        <v>2289910.7999999998</v>
      </c>
      <c r="N12" s="176">
        <f>'Livestock Population 2003-2023'!R12*'Livestock Emission Factor'!$E$12</f>
        <v>443060.00000000006</v>
      </c>
      <c r="O12" s="176">
        <f>'Livestock Population 2003-2023'!S12*'Livestock Emission Factor'!$E$13</f>
        <v>284739.20000000001</v>
      </c>
      <c r="P12" s="176">
        <f>'Livestock Population 2003-2023'!T12*'Livestock Emission Factor'!$E$14</f>
        <v>372939.60000000009</v>
      </c>
      <c r="Q12" s="176">
        <f>'Livestock Population 2003-2023'!W12*'Livestock Emission Factor'!$E$15</f>
        <v>633124.80000000005</v>
      </c>
      <c r="R12" s="176">
        <f t="shared" si="2"/>
        <v>1733863.6000000003</v>
      </c>
      <c r="S12" s="176">
        <f t="shared" si="3"/>
        <v>47523574.600000001</v>
      </c>
      <c r="T12" s="176">
        <f>'Livestock Population 2003-2023'!Z12*'Livestock Emission Factor'!$E$16</f>
        <v>5787</v>
      </c>
      <c r="U12" s="176">
        <f>'Livestock Population 2003-2023'!AA12*'Livestock Emission Factor'!$E$17</f>
        <v>7679535</v>
      </c>
      <c r="V12" s="176">
        <f>'Livestock Population 2003-2023'!AB12*'Livestock Emission Factor'!$E$21</f>
        <v>57723</v>
      </c>
      <c r="W12" s="176">
        <f>'Livestock Population 2003-2023'!AC12*'Livestock Emission Factor'!$E$18</f>
        <v>2120.4</v>
      </c>
      <c r="X12" s="176">
        <f>'Livestock Population 2003-2023'!AD12*'Livestock Emission Factor'!$E$19</f>
        <v>2196</v>
      </c>
      <c r="Y12" s="176">
        <f>'Livestock Population 2003-2023'!AE12*'Livestock Emission Factor'!$E$20</f>
        <v>110.39999999999999</v>
      </c>
      <c r="Z12" s="176">
        <f>'Livestock Population 2003-2023'!AH12*'Livestock Emission Factor'!$E$22</f>
        <v>0</v>
      </c>
      <c r="AA12" s="176">
        <f t="shared" si="4"/>
        <v>7747471.8000000007</v>
      </c>
      <c r="AB12" s="176">
        <f t="shared" si="5"/>
        <v>55271046.400000006</v>
      </c>
      <c r="AC12" s="175">
        <f t="shared" si="6"/>
        <v>55271.046400000007</v>
      </c>
    </row>
    <row r="13" spans="1:29" ht="21" customHeight="1" x14ac:dyDescent="0.35">
      <c r="A13" s="120"/>
      <c r="B13" s="107">
        <v>2010</v>
      </c>
      <c r="C13" s="108" t="s">
        <v>17</v>
      </c>
      <c r="D13" s="176">
        <f>'Livestock Population 2003-2023'!D13*'Livestock Emission Factor'!$E$8</f>
        <v>22137406.200000003</v>
      </c>
      <c r="E13" s="176">
        <f>'Livestock Population 2003-2023'!E13*'Livestock Emission Factor'!$E$9</f>
        <v>4104320</v>
      </c>
      <c r="F13" s="176">
        <f>'Livestock Population 2003-2023'!F13*'Livestock Emission Factor'!$E$10</f>
        <v>8019034.3999999994</v>
      </c>
      <c r="G13" s="176">
        <f>'Livestock Population 2003-2023'!I13*'Livestock Emission Factor'!$E$11</f>
        <v>6701620.1999999993</v>
      </c>
      <c r="H13" s="176">
        <f t="shared" si="0"/>
        <v>40962380.799999997</v>
      </c>
      <c r="I13" s="176">
        <f>'Livestock Population 2003-2023'!K13*'Livestock Emission Factor'!$E$4</f>
        <v>730475.2</v>
      </c>
      <c r="J13" s="176">
        <f>'Livestock Population 2003-2023'!L13*'Livestock Emission Factor'!$E$5</f>
        <v>230866.19999999995</v>
      </c>
      <c r="K13" s="176">
        <f>'Livestock Population 2003-2023'!M13*'Livestock Emission Factor'!$E$6</f>
        <v>509808.80000000005</v>
      </c>
      <c r="L13" s="176">
        <f>'Livestock Population 2003-2023'!P13*'Livestock Emission Factor'!$E$7</f>
        <v>635840</v>
      </c>
      <c r="M13" s="176">
        <f t="shared" si="1"/>
        <v>2106990.2000000002</v>
      </c>
      <c r="N13" s="176">
        <f>'Livestock Population 2003-2023'!R13*'Livestock Emission Factor'!$E$12</f>
        <v>409090.00000000006</v>
      </c>
      <c r="O13" s="176">
        <f>'Livestock Population 2003-2023'!S13*'Livestock Emission Factor'!$E$13</f>
        <v>361036.80000000005</v>
      </c>
      <c r="P13" s="176">
        <f>'Livestock Population 2003-2023'!T13*'Livestock Emission Factor'!$E$14</f>
        <v>341004.40000000008</v>
      </c>
      <c r="Q13" s="176">
        <f>'Livestock Population 2003-2023'!W13*'Livestock Emission Factor'!$E$15</f>
        <v>695543.20000000007</v>
      </c>
      <c r="R13" s="176">
        <f t="shared" si="2"/>
        <v>1806674.4000000004</v>
      </c>
      <c r="S13" s="176">
        <f t="shared" si="3"/>
        <v>44876045.399999999</v>
      </c>
      <c r="T13" s="176">
        <f>'Livestock Population 2003-2023'!Z13*'Livestock Emission Factor'!$E$16</f>
        <v>6268.0000000000009</v>
      </c>
      <c r="U13" s="176">
        <f>'Livestock Population 2003-2023'!AA13*'Livestock Emission Factor'!$E$17</f>
        <v>7196485</v>
      </c>
      <c r="V13" s="176">
        <f>'Livestock Population 2003-2023'!AB13*'Livestock Emission Factor'!$E$21</f>
        <v>57076</v>
      </c>
      <c r="W13" s="176">
        <f>'Livestock Population 2003-2023'!AC13*'Livestock Emission Factor'!$E$18</f>
        <v>2721.6000000000004</v>
      </c>
      <c r="X13" s="176">
        <f>'Livestock Population 2003-2023'!AD13*'Livestock Emission Factor'!$E$19</f>
        <v>3144</v>
      </c>
      <c r="Y13" s="176">
        <f>'Livestock Population 2003-2023'!AE13*'Livestock Emission Factor'!$E$20</f>
        <v>165.6</v>
      </c>
      <c r="Z13" s="176">
        <f>'Livestock Population 2003-2023'!AH13*'Livestock Emission Factor'!$E$22</f>
        <v>0</v>
      </c>
      <c r="AA13" s="176">
        <f t="shared" si="4"/>
        <v>7265860.1999999993</v>
      </c>
      <c r="AB13" s="176">
        <f t="shared" si="5"/>
        <v>52141905.599999994</v>
      </c>
      <c r="AC13" s="175">
        <f t="shared" si="6"/>
        <v>52141.905599999991</v>
      </c>
    </row>
    <row r="14" spans="1:29" ht="21" customHeight="1" x14ac:dyDescent="0.35">
      <c r="A14" s="120"/>
      <c r="B14" s="107">
        <v>2011</v>
      </c>
      <c r="C14" s="108" t="s">
        <v>17</v>
      </c>
      <c r="D14" s="176">
        <f>'Livestock Population 2003-2023'!D14*'Livestock Emission Factor'!$E$8</f>
        <v>21247254.600000001</v>
      </c>
      <c r="E14" s="176">
        <f>'Livestock Population 2003-2023'!E14*'Livestock Emission Factor'!$E$9</f>
        <v>4207434</v>
      </c>
      <c r="F14" s="176">
        <f>'Livestock Population 2003-2023'!F14*'Livestock Emission Factor'!$E$10</f>
        <v>6846819.1999999993</v>
      </c>
      <c r="G14" s="176">
        <f>'Livestock Population 2003-2023'!I14*'Livestock Emission Factor'!$E$11</f>
        <v>6123453.5999999987</v>
      </c>
      <c r="H14" s="176">
        <f t="shared" si="0"/>
        <v>38424961.399999999</v>
      </c>
      <c r="I14" s="176">
        <f>'Livestock Population 2003-2023'!K14*'Livestock Emission Factor'!$E$4</f>
        <v>659545.59999999986</v>
      </c>
      <c r="J14" s="176">
        <f>'Livestock Population 2003-2023'!L14*'Livestock Emission Factor'!$E$5</f>
        <v>212322.59999999995</v>
      </c>
      <c r="K14" s="176">
        <f>'Livestock Population 2003-2023'!M14*'Livestock Emission Factor'!$E$6</f>
        <v>440169.40000000008</v>
      </c>
      <c r="L14" s="176">
        <f>'Livestock Population 2003-2023'!P14*'Livestock Emission Factor'!$E$7</f>
        <v>612032</v>
      </c>
      <c r="M14" s="176">
        <f t="shared" si="1"/>
        <v>1924069.5999999999</v>
      </c>
      <c r="N14" s="176">
        <f>'Livestock Population 2003-2023'!R14*'Livestock Emission Factor'!$E$12</f>
        <v>375120.00000000006</v>
      </c>
      <c r="O14" s="176">
        <f>'Livestock Population 2003-2023'!S14*'Livestock Emission Factor'!$E$13</f>
        <v>437334.4</v>
      </c>
      <c r="P14" s="176">
        <f>'Livestock Population 2003-2023'!T14*'Livestock Emission Factor'!$E$14</f>
        <v>309069.20000000007</v>
      </c>
      <c r="Q14" s="176">
        <f>'Livestock Population 2003-2023'!W14*'Livestock Emission Factor'!$E$15</f>
        <v>757961.60000000009</v>
      </c>
      <c r="R14" s="176">
        <f t="shared" si="2"/>
        <v>1879485.2000000002</v>
      </c>
      <c r="S14" s="176">
        <f t="shared" si="3"/>
        <v>42228516.200000003</v>
      </c>
      <c r="T14" s="176">
        <f>'Livestock Population 2003-2023'!Z14*'Livestock Emission Factor'!$E$16</f>
        <v>6749.0000000000009</v>
      </c>
      <c r="U14" s="176">
        <f>'Livestock Population 2003-2023'!AA14*'Livestock Emission Factor'!$E$17</f>
        <v>6713435</v>
      </c>
      <c r="V14" s="176">
        <f>'Livestock Population 2003-2023'!AB14*'Livestock Emission Factor'!$E$21</f>
        <v>56429</v>
      </c>
      <c r="W14" s="176">
        <f>'Livestock Population 2003-2023'!AC14*'Livestock Emission Factor'!$E$18</f>
        <v>3322.8</v>
      </c>
      <c r="X14" s="176">
        <f>'Livestock Population 2003-2023'!AD14*'Livestock Emission Factor'!$E$19</f>
        <v>4092</v>
      </c>
      <c r="Y14" s="176">
        <f>'Livestock Population 2003-2023'!AE14*'Livestock Emission Factor'!$E$20</f>
        <v>220.79999999999998</v>
      </c>
      <c r="Z14" s="176">
        <f>'Livestock Population 2003-2023'!AH14*'Livestock Emission Factor'!$E$22</f>
        <v>0</v>
      </c>
      <c r="AA14" s="176">
        <f t="shared" si="4"/>
        <v>6784248.5999999996</v>
      </c>
      <c r="AB14" s="176">
        <f t="shared" si="5"/>
        <v>49012764.800000004</v>
      </c>
      <c r="AC14" s="175">
        <f t="shared" si="6"/>
        <v>49012.764800000004</v>
      </c>
    </row>
    <row r="15" spans="1:29" ht="21" customHeight="1" x14ac:dyDescent="0.35">
      <c r="A15" s="120"/>
      <c r="B15" s="107">
        <v>2012</v>
      </c>
      <c r="C15" s="108" t="s">
        <v>17</v>
      </c>
      <c r="D15" s="176">
        <f>'Livestock Population 2003-2023'!D15*'Livestock Emission Factor'!$E$8</f>
        <v>20357103</v>
      </c>
      <c r="E15" s="176">
        <f>'Livestock Population 2003-2023'!E15*'Livestock Emission Factor'!$E$9</f>
        <v>4310548</v>
      </c>
      <c r="F15" s="176">
        <f>'Livestock Population 2003-2023'!F15*'Livestock Emission Factor'!$E$10</f>
        <v>5674604</v>
      </c>
      <c r="G15" s="176">
        <f>'Livestock Population 2003-2023'!I15*'Livestock Emission Factor'!$E$11</f>
        <v>5545287</v>
      </c>
      <c r="H15" s="176">
        <f t="shared" si="0"/>
        <v>35887542</v>
      </c>
      <c r="I15" s="176">
        <f>'Livestock Population 2003-2023'!K15*'Livestock Emission Factor'!$E$4</f>
        <v>588616</v>
      </c>
      <c r="J15" s="176">
        <f>'Livestock Population 2003-2023'!L15*'Livestock Emission Factor'!$E$5</f>
        <v>193779</v>
      </c>
      <c r="K15" s="176">
        <f>'Livestock Population 2003-2023'!M15*'Livestock Emission Factor'!$E$6</f>
        <v>370530</v>
      </c>
      <c r="L15" s="176">
        <f>'Livestock Population 2003-2023'!P15*'Livestock Emission Factor'!$E$7</f>
        <v>588224</v>
      </c>
      <c r="M15" s="176">
        <f t="shared" si="1"/>
        <v>1741149</v>
      </c>
      <c r="N15" s="176">
        <f>'Livestock Population 2003-2023'!R15*'Livestock Emission Factor'!$E$12</f>
        <v>341150</v>
      </c>
      <c r="O15" s="176">
        <f>'Livestock Population 2003-2023'!S15*'Livestock Emission Factor'!$E$13</f>
        <v>513632</v>
      </c>
      <c r="P15" s="176">
        <f>'Livestock Population 2003-2023'!T15*'Livestock Emission Factor'!$E$14</f>
        <v>277134</v>
      </c>
      <c r="Q15" s="176">
        <f>'Livestock Population 2003-2023'!W15*'Livestock Emission Factor'!$E$15</f>
        <v>820380</v>
      </c>
      <c r="R15" s="176">
        <f t="shared" si="2"/>
        <v>1952296</v>
      </c>
      <c r="S15" s="176">
        <f t="shared" si="3"/>
        <v>39580987</v>
      </c>
      <c r="T15" s="176">
        <f>'Livestock Population 2003-2023'!Z15*'Livestock Emission Factor'!$E$16</f>
        <v>7230</v>
      </c>
      <c r="U15" s="176">
        <f>'Livestock Population 2003-2023'!AA15*'Livestock Emission Factor'!$E$17</f>
        <v>6230385</v>
      </c>
      <c r="V15" s="176">
        <f>'Livestock Population 2003-2023'!AB15*'Livestock Emission Factor'!$E$21</f>
        <v>55782</v>
      </c>
      <c r="W15" s="176">
        <f>'Livestock Population 2003-2023'!AC15*'Livestock Emission Factor'!$E$18</f>
        <v>3924</v>
      </c>
      <c r="X15" s="176">
        <f>'Livestock Population 2003-2023'!AD15*'Livestock Emission Factor'!$E$19</f>
        <v>5040</v>
      </c>
      <c r="Y15" s="176">
        <f>'Livestock Population 2003-2023'!AE15*'Livestock Emission Factor'!$E$20</f>
        <v>276</v>
      </c>
      <c r="Z15" s="176">
        <f>'Livestock Population 2003-2023'!AH15*'Livestock Emission Factor'!$E$22</f>
        <v>0</v>
      </c>
      <c r="AA15" s="176">
        <f t="shared" si="4"/>
        <v>6302637</v>
      </c>
      <c r="AB15" s="176">
        <f t="shared" si="5"/>
        <v>45883624</v>
      </c>
      <c r="AC15" s="175">
        <f t="shared" si="6"/>
        <v>45883.624000000003</v>
      </c>
    </row>
    <row r="16" spans="1:29" ht="21" customHeight="1" x14ac:dyDescent="0.35">
      <c r="A16" s="120"/>
      <c r="B16" s="107">
        <v>2013</v>
      </c>
      <c r="C16" s="108" t="s">
        <v>17</v>
      </c>
      <c r="D16" s="176">
        <f>'Livestock Population 2003-2023'!D16*'Livestock Emission Factor'!$E$8</f>
        <v>20751603.428571429</v>
      </c>
      <c r="E16" s="176">
        <f>'Livestock Population 2003-2023'!E16*'Livestock Emission Factor'!$E$9</f>
        <v>4303833.2857142854</v>
      </c>
      <c r="F16" s="176">
        <f>'Livestock Population 2003-2023'!F16*'Livestock Emission Factor'!$E$10</f>
        <v>5638783.4285714282</v>
      </c>
      <c r="G16" s="176">
        <f>'Livestock Population 2003-2023'!I16*'Livestock Emission Factor'!$E$11</f>
        <v>5344543.2857142854</v>
      </c>
      <c r="H16" s="176">
        <f t="shared" si="0"/>
        <v>36038763.428571433</v>
      </c>
      <c r="I16" s="176">
        <f>'Livestock Population 2003-2023'!K16*'Livestock Emission Factor'!$E$4</f>
        <v>575344</v>
      </c>
      <c r="J16" s="176">
        <f>'Livestock Population 2003-2023'!L16*'Livestock Emission Factor'!$E$5</f>
        <v>197964</v>
      </c>
      <c r="K16" s="176">
        <f>'Livestock Population 2003-2023'!M16*'Livestock Emission Factor'!$E$6</f>
        <v>371003.1428571429</v>
      </c>
      <c r="L16" s="176">
        <f>'Livestock Population 2003-2023'!P16*'Livestock Emission Factor'!$E$7</f>
        <v>567040</v>
      </c>
      <c r="M16" s="176">
        <f t="shared" si="1"/>
        <v>1711351.142857143</v>
      </c>
      <c r="N16" s="176">
        <f>'Livestock Population 2003-2023'!R16*'Livestock Emission Factor'!$E$12</f>
        <v>329800</v>
      </c>
      <c r="O16" s="176">
        <f>'Livestock Population 2003-2023'!S16*'Livestock Emission Factor'!$E$13</f>
        <v>533814.85714285716</v>
      </c>
      <c r="P16" s="176">
        <f>'Livestock Population 2003-2023'!T16*'Livestock Emission Factor'!$E$14</f>
        <v>255344.57142857145</v>
      </c>
      <c r="Q16" s="176">
        <f>'Livestock Population 2003-2023'!W16*'Livestock Emission Factor'!$E$15</f>
        <v>758132.57142857136</v>
      </c>
      <c r="R16" s="176">
        <f t="shared" si="2"/>
        <v>1877092</v>
      </c>
      <c r="S16" s="176">
        <f t="shared" si="3"/>
        <v>39627206.571428575</v>
      </c>
      <c r="T16" s="176">
        <f>'Livestock Population 2003-2023'!Z16*'Livestock Emission Factor'!$E$16</f>
        <v>7255.7142857142853</v>
      </c>
      <c r="U16" s="176">
        <f>'Livestock Population 2003-2023'!AA16*'Livestock Emission Factor'!$E$17</f>
        <v>6311159.2857142854</v>
      </c>
      <c r="V16" s="176">
        <f>'Livestock Population 2003-2023'!AB16*'Livestock Emission Factor'!$E$21</f>
        <v>62650.714285714283</v>
      </c>
      <c r="W16" s="176">
        <f>'Livestock Population 2003-2023'!AC16*'Livestock Emission Factor'!$E$18</f>
        <v>4803.4285714285706</v>
      </c>
      <c r="X16" s="176">
        <f>'Livestock Population 2003-2023'!AD16*'Livestock Emission Factor'!$E$19</f>
        <v>4412.8571428571431</v>
      </c>
      <c r="Y16" s="176">
        <f>'Livestock Population 2003-2023'!AE16*'Livestock Emission Factor'!$E$20</f>
        <v>407.42857142857144</v>
      </c>
      <c r="Z16" s="176">
        <f>'Livestock Population 2003-2023'!AH16*'Livestock Emission Factor'!$E$22</f>
        <v>0</v>
      </c>
      <c r="AA16" s="176">
        <f t="shared" si="4"/>
        <v>6390689.4285714282</v>
      </c>
      <c r="AB16" s="176">
        <f t="shared" si="5"/>
        <v>46017896</v>
      </c>
      <c r="AC16" s="175">
        <f t="shared" si="6"/>
        <v>46017.896000000001</v>
      </c>
    </row>
    <row r="17" spans="1:29" ht="21" customHeight="1" x14ac:dyDescent="0.35">
      <c r="A17" s="120"/>
      <c r="B17" s="107">
        <v>2014</v>
      </c>
      <c r="C17" s="108" t="s">
        <v>17</v>
      </c>
      <c r="D17" s="176">
        <f>'Livestock Population 2003-2023'!D17*'Livestock Emission Factor'!$E$8</f>
        <v>21146103.857142858</v>
      </c>
      <c r="E17" s="176">
        <f>'Livestock Population 2003-2023'!E17*'Livestock Emission Factor'!$E$9</f>
        <v>4297118.5714285709</v>
      </c>
      <c r="F17" s="176">
        <f>'Livestock Population 2003-2023'!F17*'Livestock Emission Factor'!$E$10</f>
        <v>5602962.8571428573</v>
      </c>
      <c r="G17" s="176">
        <f>'Livestock Population 2003-2023'!I17*'Livestock Emission Factor'!$E$11</f>
        <v>5143799.5714285709</v>
      </c>
      <c r="H17" s="176">
        <f t="shared" si="0"/>
        <v>36189984.857142858</v>
      </c>
      <c r="I17" s="176">
        <f>'Livestock Population 2003-2023'!K17*'Livestock Emission Factor'!$E$4</f>
        <v>562072</v>
      </c>
      <c r="J17" s="176">
        <f>'Livestock Population 2003-2023'!L17*'Livestock Emission Factor'!$E$5</f>
        <v>202149</v>
      </c>
      <c r="K17" s="176">
        <f>'Livestock Population 2003-2023'!M17*'Livestock Emission Factor'!$E$6</f>
        <v>371476.28571428574</v>
      </c>
      <c r="L17" s="176">
        <f>'Livestock Population 2003-2023'!P17*'Livestock Emission Factor'!$E$7</f>
        <v>545856</v>
      </c>
      <c r="M17" s="176">
        <f t="shared" si="1"/>
        <v>1681553.2857142857</v>
      </c>
      <c r="N17" s="176">
        <f>'Livestock Population 2003-2023'!R17*'Livestock Emission Factor'!$E$12</f>
        <v>318450</v>
      </c>
      <c r="O17" s="176">
        <f>'Livestock Population 2003-2023'!S17*'Livestock Emission Factor'!$E$13</f>
        <v>553997.71428571432</v>
      </c>
      <c r="P17" s="176">
        <f>'Livestock Population 2003-2023'!T17*'Livestock Emission Factor'!$E$14</f>
        <v>233555.1428571429</v>
      </c>
      <c r="Q17" s="176">
        <f>'Livestock Population 2003-2023'!W17*'Livestock Emission Factor'!$E$15</f>
        <v>695885.14285714284</v>
      </c>
      <c r="R17" s="176">
        <f t="shared" si="2"/>
        <v>1801888</v>
      </c>
      <c r="S17" s="176">
        <f t="shared" si="3"/>
        <v>39673426.142857142</v>
      </c>
      <c r="T17" s="176">
        <f>'Livestock Population 2003-2023'!Z17*'Livestock Emission Factor'!$E$16</f>
        <v>7281.4285714285706</v>
      </c>
      <c r="U17" s="176">
        <f>'Livestock Population 2003-2023'!AA17*'Livestock Emission Factor'!$E$17</f>
        <v>6391933.5714285709</v>
      </c>
      <c r="V17" s="176">
        <f>'Livestock Population 2003-2023'!AB17*'Livestock Emission Factor'!$E$21</f>
        <v>69519.428571428565</v>
      </c>
      <c r="W17" s="176">
        <f>'Livestock Population 2003-2023'!AC17*'Livestock Emission Factor'!$E$18</f>
        <v>5682.8571428571422</v>
      </c>
      <c r="X17" s="176">
        <f>'Livestock Population 2003-2023'!AD17*'Livestock Emission Factor'!$E$19</f>
        <v>3785.7142857142853</v>
      </c>
      <c r="Y17" s="176">
        <f>'Livestock Population 2003-2023'!AE17*'Livestock Emission Factor'!$E$20</f>
        <v>538.85714285714289</v>
      </c>
      <c r="Z17" s="176">
        <f>'Livestock Population 2003-2023'!AH17*'Livestock Emission Factor'!$E$22</f>
        <v>0</v>
      </c>
      <c r="AA17" s="176">
        <f t="shared" si="4"/>
        <v>6478741.8571428563</v>
      </c>
      <c r="AB17" s="176">
        <f t="shared" si="5"/>
        <v>46152168</v>
      </c>
      <c r="AC17" s="175">
        <f t="shared" si="6"/>
        <v>46152.167999999998</v>
      </c>
    </row>
    <row r="18" spans="1:29" ht="21" customHeight="1" x14ac:dyDescent="0.35">
      <c r="A18" s="120"/>
      <c r="B18" s="107">
        <v>2015</v>
      </c>
      <c r="C18" s="108" t="s">
        <v>17</v>
      </c>
      <c r="D18" s="176">
        <f>'Livestock Population 2003-2023'!D18*'Livestock Emission Factor'!$E$8</f>
        <v>21540604.285714287</v>
      </c>
      <c r="E18" s="176">
        <f>'Livestock Population 2003-2023'!E18*'Livestock Emission Factor'!$E$9</f>
        <v>4290403.8571428573</v>
      </c>
      <c r="F18" s="176">
        <f>'Livestock Population 2003-2023'!F18*'Livestock Emission Factor'!$E$10</f>
        <v>5567142.2857142854</v>
      </c>
      <c r="G18" s="176">
        <f>'Livestock Population 2003-2023'!I18*'Livestock Emission Factor'!$E$11</f>
        <v>4943055.8571428563</v>
      </c>
      <c r="H18" s="176">
        <f t="shared" si="0"/>
        <v>36341206.285714291</v>
      </c>
      <c r="I18" s="176">
        <f>'Livestock Population 2003-2023'!K18*'Livestock Emission Factor'!$E$4</f>
        <v>548800</v>
      </c>
      <c r="J18" s="176">
        <f>'Livestock Population 2003-2023'!L18*'Livestock Emission Factor'!$E$5</f>
        <v>206334</v>
      </c>
      <c r="K18" s="176">
        <f>'Livestock Population 2003-2023'!M18*'Livestock Emission Factor'!$E$6</f>
        <v>371949.42857142864</v>
      </c>
      <c r="L18" s="176">
        <f>'Livestock Population 2003-2023'!P18*'Livestock Emission Factor'!$E$7</f>
        <v>524672</v>
      </c>
      <c r="M18" s="176">
        <f t="shared" si="1"/>
        <v>1651755.4285714286</v>
      </c>
      <c r="N18" s="176">
        <f>'Livestock Population 2003-2023'!R18*'Livestock Emission Factor'!$E$12</f>
        <v>307100</v>
      </c>
      <c r="O18" s="176">
        <f>'Livestock Population 2003-2023'!S18*'Livestock Emission Factor'!$E$13</f>
        <v>574180.57142857148</v>
      </c>
      <c r="P18" s="176">
        <f>'Livestock Population 2003-2023'!T18*'Livestock Emission Factor'!$E$14</f>
        <v>211765.71428571435</v>
      </c>
      <c r="Q18" s="176">
        <f>'Livestock Population 2003-2023'!W18*'Livestock Emission Factor'!$E$15</f>
        <v>633637.7142857142</v>
      </c>
      <c r="R18" s="176">
        <f t="shared" si="2"/>
        <v>1726684</v>
      </c>
      <c r="S18" s="176">
        <f t="shared" si="3"/>
        <v>39719645.714285716</v>
      </c>
      <c r="T18" s="176">
        <f>'Livestock Population 2003-2023'!Z18*'Livestock Emission Factor'!$E$16</f>
        <v>7307.1428571428569</v>
      </c>
      <c r="U18" s="176">
        <f>'Livestock Population 2003-2023'!AA18*'Livestock Emission Factor'!$E$17</f>
        <v>6472707.8571428554</v>
      </c>
      <c r="V18" s="176">
        <f>'Livestock Population 2003-2023'!AB18*'Livestock Emission Factor'!$E$21</f>
        <v>76388.142857142855</v>
      </c>
      <c r="W18" s="176">
        <f>'Livestock Population 2003-2023'!AC18*'Livestock Emission Factor'!$E$18</f>
        <v>6562.2857142857129</v>
      </c>
      <c r="X18" s="176">
        <f>'Livestock Population 2003-2023'!AD18*'Livestock Emission Factor'!$E$19</f>
        <v>3158.5714285714284</v>
      </c>
      <c r="Y18" s="176">
        <f>'Livestock Population 2003-2023'!AE18*'Livestock Emission Factor'!$E$20</f>
        <v>670.28571428571433</v>
      </c>
      <c r="Z18" s="176">
        <f>'Livestock Population 2003-2023'!AH18*'Livestock Emission Factor'!$E$22</f>
        <v>0</v>
      </c>
      <c r="AA18" s="176">
        <f t="shared" si="4"/>
        <v>6566794.2857142836</v>
      </c>
      <c r="AB18" s="176">
        <f t="shared" si="5"/>
        <v>46286440</v>
      </c>
      <c r="AC18" s="175">
        <f t="shared" si="6"/>
        <v>46286.44</v>
      </c>
    </row>
    <row r="19" spans="1:29" ht="21" customHeight="1" x14ac:dyDescent="0.35">
      <c r="A19" s="120"/>
      <c r="B19" s="107">
        <v>2016</v>
      </c>
      <c r="C19" s="108" t="s">
        <v>17</v>
      </c>
      <c r="D19" s="176">
        <f>'Livestock Population 2003-2023'!D19*'Livestock Emission Factor'!$E$8</f>
        <v>21935104.714285716</v>
      </c>
      <c r="E19" s="176">
        <f>'Livestock Population 2003-2023'!E19*'Livestock Emission Factor'!$E$9</f>
        <v>4283689.1428571427</v>
      </c>
      <c r="F19" s="176">
        <f>'Livestock Population 2003-2023'!F19*'Livestock Emission Factor'!$E$10</f>
        <v>5531321.7142857136</v>
      </c>
      <c r="G19" s="176">
        <f>'Livestock Population 2003-2023'!I19*'Livestock Emission Factor'!$E$11</f>
        <v>4742312.1428571409</v>
      </c>
      <c r="H19" s="176">
        <f t="shared" si="0"/>
        <v>36492427.714285709</v>
      </c>
      <c r="I19" s="176">
        <f>'Livestock Population 2003-2023'!K19*'Livestock Emission Factor'!$E$4</f>
        <v>535528</v>
      </c>
      <c r="J19" s="176">
        <f>'Livestock Population 2003-2023'!L19*'Livestock Emission Factor'!$E$5</f>
        <v>210519</v>
      </c>
      <c r="K19" s="176">
        <f>'Livestock Population 2003-2023'!M19*'Livestock Emission Factor'!$E$6</f>
        <v>372422.57142857148</v>
      </c>
      <c r="L19" s="176">
        <f>'Livestock Population 2003-2023'!P19*'Livestock Emission Factor'!$E$7</f>
        <v>503488</v>
      </c>
      <c r="M19" s="176">
        <f t="shared" si="1"/>
        <v>1621957.5714285714</v>
      </c>
      <c r="N19" s="176">
        <f>'Livestock Population 2003-2023'!R19*'Livestock Emission Factor'!$E$12</f>
        <v>295750</v>
      </c>
      <c r="O19" s="176">
        <f>'Livestock Population 2003-2023'!S19*'Livestock Emission Factor'!$E$13</f>
        <v>594363.42857142864</v>
      </c>
      <c r="P19" s="176">
        <f>'Livestock Population 2003-2023'!T19*'Livestock Emission Factor'!$E$14</f>
        <v>189976.2857142858</v>
      </c>
      <c r="Q19" s="176">
        <f>'Livestock Population 2003-2023'!W19*'Livestock Emission Factor'!$E$15</f>
        <v>571390.28571428568</v>
      </c>
      <c r="R19" s="176">
        <f t="shared" si="2"/>
        <v>1651480.0000000002</v>
      </c>
      <c r="S19" s="176">
        <f t="shared" si="3"/>
        <v>39765865.285714284</v>
      </c>
      <c r="T19" s="176">
        <f>'Livestock Population 2003-2023'!Z19*'Livestock Emission Factor'!$E$16</f>
        <v>7332.8571428571422</v>
      </c>
      <c r="U19" s="176">
        <f>'Livestock Population 2003-2023'!AA19*'Livestock Emission Factor'!$E$17</f>
        <v>6553482.1428571409</v>
      </c>
      <c r="V19" s="176">
        <f>'Livestock Population 2003-2023'!AB19*'Livestock Emission Factor'!$E$21</f>
        <v>83256.857142857145</v>
      </c>
      <c r="W19" s="176">
        <f>'Livestock Population 2003-2023'!AC19*'Livestock Emission Factor'!$E$18</f>
        <v>7441.7142857142844</v>
      </c>
      <c r="X19" s="176">
        <f>'Livestock Population 2003-2023'!AD19*'Livestock Emission Factor'!$E$19</f>
        <v>2531.4285714285711</v>
      </c>
      <c r="Y19" s="176">
        <f>'Livestock Population 2003-2023'!AE19*'Livestock Emission Factor'!$E$20</f>
        <v>801.71428571428578</v>
      </c>
      <c r="Z19" s="176">
        <f>'Livestock Population 2003-2023'!AH19*'Livestock Emission Factor'!$E$22</f>
        <v>0</v>
      </c>
      <c r="AA19" s="176">
        <f t="shared" si="4"/>
        <v>6654846.7142857127</v>
      </c>
      <c r="AB19" s="176">
        <f t="shared" si="5"/>
        <v>46420712</v>
      </c>
      <c r="AC19" s="175">
        <f t="shared" si="6"/>
        <v>46420.712</v>
      </c>
    </row>
    <row r="20" spans="1:29" ht="21" customHeight="1" x14ac:dyDescent="0.35">
      <c r="A20" s="120"/>
      <c r="B20" s="107">
        <v>2017</v>
      </c>
      <c r="C20" s="108" t="s">
        <v>17</v>
      </c>
      <c r="D20" s="176">
        <f>'Livestock Population 2003-2023'!D20*'Livestock Emission Factor'!$E$8</f>
        <v>22329605.142857146</v>
      </c>
      <c r="E20" s="176">
        <f>'Livestock Population 2003-2023'!E20*'Livestock Emission Factor'!$E$9</f>
        <v>4276974.4285714282</v>
      </c>
      <c r="F20" s="176">
        <f>'Livestock Population 2003-2023'!F20*'Livestock Emission Factor'!$E$10</f>
        <v>5495501.1428571427</v>
      </c>
      <c r="G20" s="176">
        <f>'Livestock Population 2003-2023'!I20*'Livestock Emission Factor'!$E$11</f>
        <v>4541568.4285714263</v>
      </c>
      <c r="H20" s="176">
        <f t="shared" si="0"/>
        <v>36643649.142857142</v>
      </c>
      <c r="I20" s="176">
        <f>'Livestock Population 2003-2023'!K20*'Livestock Emission Factor'!$E$4</f>
        <v>522256</v>
      </c>
      <c r="J20" s="176">
        <f>'Livestock Population 2003-2023'!L20*'Livestock Emission Factor'!$E$5</f>
        <v>214704</v>
      </c>
      <c r="K20" s="176">
        <f>'Livestock Population 2003-2023'!M20*'Livestock Emission Factor'!$E$6</f>
        <v>372895.71428571438</v>
      </c>
      <c r="L20" s="176">
        <f>'Livestock Population 2003-2023'!P20*'Livestock Emission Factor'!$E$7</f>
        <v>482304</v>
      </c>
      <c r="M20" s="176">
        <f t="shared" si="1"/>
        <v>1592159.7142857143</v>
      </c>
      <c r="N20" s="176">
        <f>'Livestock Population 2003-2023'!R20*'Livestock Emission Factor'!$E$12</f>
        <v>284400</v>
      </c>
      <c r="O20" s="176">
        <f>'Livestock Population 2003-2023'!S20*'Livestock Emission Factor'!$E$13</f>
        <v>614546.2857142858</v>
      </c>
      <c r="P20" s="176">
        <f>'Livestock Population 2003-2023'!T20*'Livestock Emission Factor'!$E$14</f>
        <v>168186.85714285722</v>
      </c>
      <c r="Q20" s="176">
        <f>'Livestock Population 2003-2023'!W20*'Livestock Emission Factor'!$E$15</f>
        <v>509142.85714285704</v>
      </c>
      <c r="R20" s="176">
        <f t="shared" si="2"/>
        <v>1576276</v>
      </c>
      <c r="S20" s="176">
        <f t="shared" si="3"/>
        <v>39812084.857142858</v>
      </c>
      <c r="T20" s="176">
        <f>'Livestock Population 2003-2023'!Z20*'Livestock Emission Factor'!$E$16</f>
        <v>7358.5714285714275</v>
      </c>
      <c r="U20" s="176">
        <f>'Livestock Population 2003-2023'!AA20*'Livestock Emission Factor'!$E$17</f>
        <v>6634256.4285714263</v>
      </c>
      <c r="V20" s="176">
        <f>'Livestock Population 2003-2023'!AB20*'Livestock Emission Factor'!$E$21</f>
        <v>90125.571428571435</v>
      </c>
      <c r="W20" s="176">
        <f>'Livestock Population 2003-2023'!AC20*'Livestock Emission Factor'!$E$18</f>
        <v>8321.1428571428551</v>
      </c>
      <c r="X20" s="176">
        <f>'Livestock Population 2003-2023'!AD20*'Livestock Emission Factor'!$E$19</f>
        <v>1904.2857142857138</v>
      </c>
      <c r="Y20" s="176">
        <f>'Livestock Population 2003-2023'!AE20*'Livestock Emission Factor'!$E$20</f>
        <v>933.14285714285722</v>
      </c>
      <c r="Z20" s="176">
        <f>'Livestock Population 2003-2023'!AH20*'Livestock Emission Factor'!$E$22</f>
        <v>0</v>
      </c>
      <c r="AA20" s="176">
        <f t="shared" si="4"/>
        <v>6742899.1428571409</v>
      </c>
      <c r="AB20" s="176">
        <f t="shared" si="5"/>
        <v>46554984</v>
      </c>
      <c r="AC20" s="175">
        <f t="shared" si="6"/>
        <v>46554.983999999997</v>
      </c>
    </row>
    <row r="21" spans="1:29" ht="21" customHeight="1" x14ac:dyDescent="0.35">
      <c r="A21" s="120"/>
      <c r="B21" s="107">
        <v>2018</v>
      </c>
      <c r="C21" s="108" t="s">
        <v>17</v>
      </c>
      <c r="D21" s="176">
        <f>'Livestock Population 2003-2023'!D21*'Livestock Emission Factor'!$E$8</f>
        <v>22724105.571428575</v>
      </c>
      <c r="E21" s="176">
        <f>'Livestock Population 2003-2023'!E21*'Livestock Emission Factor'!$E$9</f>
        <v>4270259.7142857136</v>
      </c>
      <c r="F21" s="176">
        <f>'Livestock Population 2003-2023'!F21*'Livestock Emission Factor'!$E$10</f>
        <v>5459680.5714285709</v>
      </c>
      <c r="G21" s="176">
        <f>'Livestock Population 2003-2023'!I21*'Livestock Emission Factor'!$E$11</f>
        <v>4340824.7142857118</v>
      </c>
      <c r="H21" s="176">
        <f t="shared" si="0"/>
        <v>36794870.571428567</v>
      </c>
      <c r="I21" s="176">
        <f>'Livestock Population 2003-2023'!K21*'Livestock Emission Factor'!$E$4</f>
        <v>508984</v>
      </c>
      <c r="J21" s="176">
        <f>'Livestock Population 2003-2023'!L21*'Livestock Emission Factor'!$E$5</f>
        <v>218889</v>
      </c>
      <c r="K21" s="176">
        <f>'Livestock Population 2003-2023'!M21*'Livestock Emission Factor'!$E$6</f>
        <v>373368.85714285728</v>
      </c>
      <c r="L21" s="176">
        <f>'Livestock Population 2003-2023'!P21*'Livestock Emission Factor'!$E$7</f>
        <v>461120</v>
      </c>
      <c r="M21" s="176">
        <f t="shared" si="1"/>
        <v>1562361.8571428573</v>
      </c>
      <c r="N21" s="176">
        <f>'Livestock Population 2003-2023'!R21*'Livestock Emission Factor'!$E$12</f>
        <v>273050</v>
      </c>
      <c r="O21" s="176">
        <f>'Livestock Population 2003-2023'!S21*'Livestock Emission Factor'!$E$13</f>
        <v>634729.14285714296</v>
      </c>
      <c r="P21" s="176">
        <f>'Livestock Population 2003-2023'!T21*'Livestock Emission Factor'!$E$14</f>
        <v>146397.42857142864</v>
      </c>
      <c r="Q21" s="176">
        <f>'Livestock Population 2003-2023'!W21*'Livestock Emission Factor'!$E$15</f>
        <v>446895.42857142841</v>
      </c>
      <c r="R21" s="176">
        <f t="shared" si="2"/>
        <v>1501072</v>
      </c>
      <c r="S21" s="176">
        <f t="shared" si="3"/>
        <v>39858304.428571425</v>
      </c>
      <c r="T21" s="176">
        <f>'Livestock Population 2003-2023'!Z21*'Livestock Emission Factor'!$E$16</f>
        <v>7384.2857142857138</v>
      </c>
      <c r="U21" s="176">
        <f>'Livestock Population 2003-2023'!AA21*'Livestock Emission Factor'!$E$17</f>
        <v>6715030.7142857108</v>
      </c>
      <c r="V21" s="176">
        <f>'Livestock Population 2003-2023'!AB21*'Livestock Emission Factor'!$E$21</f>
        <v>96994.285714285725</v>
      </c>
      <c r="W21" s="176">
        <f>'Livestock Population 2003-2023'!AC21*'Livestock Emission Factor'!$E$18</f>
        <v>9200.5714285714257</v>
      </c>
      <c r="X21" s="176">
        <f>'Livestock Population 2003-2023'!AD21*'Livestock Emission Factor'!$E$19</f>
        <v>1277.1428571428567</v>
      </c>
      <c r="Y21" s="176">
        <f>'Livestock Population 2003-2023'!AE21*'Livestock Emission Factor'!$E$20</f>
        <v>1064.5714285714287</v>
      </c>
      <c r="Z21" s="176">
        <f>'Livestock Population 2003-2023'!AH21*'Livestock Emission Factor'!$E$22</f>
        <v>0</v>
      </c>
      <c r="AA21" s="176">
        <f t="shared" si="4"/>
        <v>6830951.5714285681</v>
      </c>
      <c r="AB21" s="176">
        <f t="shared" si="5"/>
        <v>46689255.999999993</v>
      </c>
      <c r="AC21" s="175">
        <f t="shared" si="6"/>
        <v>46689.255999999994</v>
      </c>
    </row>
    <row r="22" spans="1:29" ht="21" customHeight="1" x14ac:dyDescent="0.35">
      <c r="A22" s="120"/>
      <c r="B22" s="107">
        <v>2019</v>
      </c>
      <c r="C22" s="108" t="s">
        <v>17</v>
      </c>
      <c r="D22" s="176">
        <f>'Livestock Population 2003-2023'!D22*'Livestock Emission Factor'!$E$8</f>
        <v>23118606</v>
      </c>
      <c r="E22" s="176">
        <f>'Livestock Population 2003-2023'!E22*'Livestock Emission Factor'!$E$9</f>
        <v>4263545</v>
      </c>
      <c r="F22" s="176">
        <f>'Livestock Population 2003-2023'!F22*'Livestock Emission Factor'!$E$10</f>
        <v>5423860</v>
      </c>
      <c r="G22" s="176">
        <f>'Livestock Population 2003-2023'!I22*'Livestock Emission Factor'!$E$11</f>
        <v>4140081</v>
      </c>
      <c r="H22" s="176">
        <f t="shared" si="0"/>
        <v>36946092</v>
      </c>
      <c r="I22" s="176">
        <f>'Livestock Population 2003-2023'!K22*'Livestock Emission Factor'!$E$4</f>
        <v>495712</v>
      </c>
      <c r="J22" s="176">
        <f>'Livestock Population 2003-2023'!L22*'Livestock Emission Factor'!$E$5</f>
        <v>223074</v>
      </c>
      <c r="K22" s="176">
        <f>'Livestock Population 2003-2023'!M22*'Livestock Emission Factor'!$E$6</f>
        <v>373842</v>
      </c>
      <c r="L22" s="176">
        <f>'Livestock Population 2003-2023'!P22*'Livestock Emission Factor'!$E$7</f>
        <v>439936</v>
      </c>
      <c r="M22" s="176">
        <f t="shared" si="1"/>
        <v>1532564</v>
      </c>
      <c r="N22" s="176">
        <f>'Livestock Population 2003-2023'!R22*'Livestock Emission Factor'!$E$12</f>
        <v>261700</v>
      </c>
      <c r="O22" s="176">
        <f>'Livestock Population 2003-2023'!S22*'Livestock Emission Factor'!$E$13</f>
        <v>654912</v>
      </c>
      <c r="P22" s="176">
        <f>'Livestock Population 2003-2023'!T22*'Livestock Emission Factor'!$E$14</f>
        <v>124608</v>
      </c>
      <c r="Q22" s="176">
        <f>'Livestock Population 2003-2023'!W22*'Livestock Emission Factor'!$E$15</f>
        <v>384648</v>
      </c>
      <c r="R22" s="176">
        <f t="shared" si="2"/>
        <v>1425868</v>
      </c>
      <c r="S22" s="176">
        <f t="shared" si="3"/>
        <v>39904524</v>
      </c>
      <c r="T22" s="176">
        <f>'Livestock Population 2003-2023'!Z22*'Livestock Emission Factor'!$E$16</f>
        <v>7410</v>
      </c>
      <c r="U22" s="176">
        <f>'Livestock Population 2003-2023'!AA22*'Livestock Emission Factor'!$E$17</f>
        <v>6795805</v>
      </c>
      <c r="V22" s="176">
        <f>'Livestock Population 2003-2023'!AB22*'Livestock Emission Factor'!$E$21</f>
        <v>103863</v>
      </c>
      <c r="W22" s="176">
        <f>'Livestock Population 2003-2023'!AC22*'Livestock Emission Factor'!$E$18</f>
        <v>10080</v>
      </c>
      <c r="X22" s="176">
        <f>'Livestock Population 2003-2023'!AD22*'Livestock Emission Factor'!$E$19</f>
        <v>650</v>
      </c>
      <c r="Y22" s="176">
        <f>'Livestock Population 2003-2023'!AE22*'Livestock Emission Factor'!$E$20</f>
        <v>1196</v>
      </c>
      <c r="Z22" s="176">
        <f>'Livestock Population 2003-2023'!AH22*'Livestock Emission Factor'!$E$22</f>
        <v>0</v>
      </c>
      <c r="AA22" s="176">
        <f t="shared" si="4"/>
        <v>6919004</v>
      </c>
      <c r="AB22" s="176">
        <f t="shared" si="5"/>
        <v>46823528</v>
      </c>
      <c r="AC22" s="175">
        <f t="shared" si="6"/>
        <v>46823.527999999998</v>
      </c>
    </row>
    <row r="23" spans="1:29" ht="21" customHeight="1" x14ac:dyDescent="0.35">
      <c r="A23" s="120"/>
      <c r="B23" s="107">
        <v>2020</v>
      </c>
      <c r="C23" s="108" t="s">
        <v>17</v>
      </c>
      <c r="D23" s="176">
        <f>'Livestock Population 2003-2023'!D23*'Livestock Emission Factor'!$E$8</f>
        <v>23542570.632243235</v>
      </c>
      <c r="E23" s="176">
        <f>'Livestock Population 2003-2023'!E23*'Livestock Emission Factor'!$E$9</f>
        <v>4256872.2558511952</v>
      </c>
      <c r="F23" s="176">
        <f>'Livestock Population 2003-2023'!F23*'Livestock Emission Factor'!$E$10</f>
        <v>5388955.5477910228</v>
      </c>
      <c r="G23" s="176">
        <f>'Livestock Population 2003-2023'!I23*'Livestock Emission Factor'!$E$11</f>
        <v>3970800.762942764</v>
      </c>
      <c r="H23" s="176">
        <f t="shared" si="0"/>
        <v>37159199.198828213</v>
      </c>
      <c r="I23" s="176">
        <f>'Livestock Population 2003-2023'!K23*'Livestock Emission Factor'!$E$4</f>
        <v>483695.35138981487</v>
      </c>
      <c r="J23" s="176">
        <f>'Livestock Population 2003-2023'!L23*'Livestock Emission Factor'!$E$5</f>
        <v>227605.92384224452</v>
      </c>
      <c r="K23" s="176">
        <f>'Livestock Population 2003-2023'!M23*'Livestock Emission Factor'!$E$6</f>
        <v>374317.55340207845</v>
      </c>
      <c r="L23" s="176">
        <f>'Livestock Population 2003-2023'!P23*'Livestock Emission Factor'!$E$7</f>
        <v>422053.60152205057</v>
      </c>
      <c r="M23" s="176">
        <f t="shared" si="1"/>
        <v>1507672.4301561883</v>
      </c>
      <c r="N23" s="176">
        <f>'Livestock Population 2003-2023'!R23*'Livestock Emission Factor'!$E$12</f>
        <v>251973.52700671862</v>
      </c>
      <c r="O23" s="176">
        <f>'Livestock Population 2003-2023'!S23*'Livestock Emission Factor'!$E$13</f>
        <v>678045.4209738957</v>
      </c>
      <c r="P23" s="176">
        <f>'Livestock Population 2003-2023'!T23*'Livestock Emission Factor'!$E$14</f>
        <v>111161.38315897569</v>
      </c>
      <c r="Q23" s="176">
        <f>'Livestock Population 2003-2023'!W23*'Livestock Emission Factor'!$E$15</f>
        <v>345199.68837632023</v>
      </c>
      <c r="R23" s="176">
        <f t="shared" si="2"/>
        <v>1386380.0195159104</v>
      </c>
      <c r="S23" s="176">
        <f t="shared" si="3"/>
        <v>40053251.648500308</v>
      </c>
      <c r="T23" s="176">
        <f>'Livestock Population 2003-2023'!Z23*'Livestock Emission Factor'!$E$16</f>
        <v>7436.0775358725141</v>
      </c>
      <c r="U23" s="176">
        <f>'Livestock Population 2003-2023'!AA23*'Livestock Emission Factor'!$E$17</f>
        <v>6880663.8420747137</v>
      </c>
      <c r="V23" s="176">
        <f>'Livestock Population 2003-2023'!AB23*'Livestock Emission Factor'!$E$21</f>
        <v>113508.28076169539</v>
      </c>
      <c r="W23" s="176">
        <f>'Livestock Population 2003-2023'!AC23*'Livestock Emission Factor'!$E$18</f>
        <v>11534.362821006651</v>
      </c>
      <c r="X23" s="176">
        <f>'Livestock Population 2003-2023'!AD23*'Livestock Emission Factor'!$E$19</f>
        <v>485.10915844831635</v>
      </c>
      <c r="Y23" s="176">
        <f>'Livestock Population 2003-2023'!AE23*'Livestock Emission Factor'!$E$20</f>
        <v>1474.7070791182482</v>
      </c>
      <c r="Z23" s="176">
        <f>'Livestock Population 2003-2023'!AH23*'Livestock Emission Factor'!$E$22</f>
        <v>0</v>
      </c>
      <c r="AA23" s="176">
        <f t="shared" si="4"/>
        <v>7015102.3794308538</v>
      </c>
      <c r="AB23" s="176">
        <f t="shared" si="5"/>
        <v>47068354.027931161</v>
      </c>
      <c r="AC23" s="175">
        <f t="shared" si="6"/>
        <v>47068.354027931164</v>
      </c>
    </row>
    <row r="24" spans="1:29" ht="21" customHeight="1" x14ac:dyDescent="0.35">
      <c r="A24" s="120"/>
      <c r="B24" s="107">
        <v>2021</v>
      </c>
      <c r="C24" s="108" t="s">
        <v>17</v>
      </c>
      <c r="D24" s="176">
        <f>'Livestock Population 2003-2023'!D24*'Livestock Emission Factor'!$E$8</f>
        <v>23974310.214645363</v>
      </c>
      <c r="E24" s="176">
        <f>'Livestock Population 2003-2023'!E24*'Livestock Emission Factor'!$E$9</f>
        <v>4250209.9550105929</v>
      </c>
      <c r="F24" s="176">
        <f>'Livestock Population 2003-2023'!F24*'Livestock Emission Factor'!$E$10</f>
        <v>5354275.7180435406</v>
      </c>
      <c r="G24" s="176">
        <f>'Livestock Population 2003-2023'!I24*'Livestock Emission Factor'!$E$11</f>
        <v>3808442.0809609368</v>
      </c>
      <c r="H24" s="176">
        <f t="shared" si="0"/>
        <v>37387237.968660437</v>
      </c>
      <c r="I24" s="176">
        <f>'Livestock Population 2003-2023'!K24*'Livestock Emission Factor'!$E$4</f>
        <v>471970.00063770177</v>
      </c>
      <c r="J24" s="176">
        <f>'Livestock Population 2003-2023'!L24*'Livestock Emission Factor'!$E$5</f>
        <v>232229.91728341993</v>
      </c>
      <c r="K24" s="176">
        <f>'Livestock Population 2003-2023'!M24*'Livestock Emission Factor'!$E$6</f>
        <v>374793.71174163907</v>
      </c>
      <c r="L24" s="176">
        <f>'Livestock Population 2003-2023'!P24*'Livestock Emission Factor'!$E$7</f>
        <v>404898.08189767116</v>
      </c>
      <c r="M24" s="176">
        <f t="shared" si="1"/>
        <v>1483891.7115604319</v>
      </c>
      <c r="N24" s="176">
        <f>'Livestock Population 2003-2023'!R24*'Livestock Emission Factor'!$E$12</f>
        <v>242608.55296983401</v>
      </c>
      <c r="O24" s="176">
        <f>'Livestock Population 2003-2023'!S24*'Livestock Emission Factor'!$E$13</f>
        <v>701995.98251928121</v>
      </c>
      <c r="P24" s="176">
        <f>'Livestock Population 2003-2023'!T24*'Livestock Emission Factor'!$E$14</f>
        <v>99165.808823001746</v>
      </c>
      <c r="Q24" s="176">
        <f>'Livestock Population 2003-2023'!W24*'Livestock Emission Factor'!$E$15</f>
        <v>309797.0738314215</v>
      </c>
      <c r="R24" s="176">
        <f t="shared" si="2"/>
        <v>1353567.4181435385</v>
      </c>
      <c r="S24" s="176">
        <f t="shared" si="3"/>
        <v>40224697.098364413</v>
      </c>
      <c r="T24" s="176">
        <f>'Livestock Population 2003-2023'!Z24*'Livestock Emission Factor'!$E$16</f>
        <v>7462.2468447379006</v>
      </c>
      <c r="U24" s="176">
        <f>'Livestock Population 2003-2023'!AA24*'Livestock Emission Factor'!$E$17</f>
        <v>6966582.311828305</v>
      </c>
      <c r="V24" s="176">
        <f>'Livestock Population 2003-2023'!AB24*'Livestock Emission Factor'!$E$21</f>
        <v>124049.27453930532</v>
      </c>
      <c r="W24" s="176">
        <f>'Livestock Population 2003-2023'!AC24*'Livestock Emission Factor'!$E$18</f>
        <v>13198.564056212352</v>
      </c>
      <c r="X24" s="176">
        <f>'Livestock Population 2003-2023'!AD24*'Livestock Emission Factor'!$E$19</f>
        <v>362.04753170835954</v>
      </c>
      <c r="Y24" s="176">
        <f>'Livestock Population 2003-2023'!AE24*'Livestock Emission Factor'!$E$20</f>
        <v>1818.3620143825044</v>
      </c>
      <c r="Z24" s="176">
        <f>'Livestock Population 2003-2023'!AH24*'Livestock Emission Factor'!$E$22</f>
        <v>0</v>
      </c>
      <c r="AA24" s="176">
        <f t="shared" si="4"/>
        <v>7113472.8068146501</v>
      </c>
      <c r="AB24" s="176">
        <f t="shared" si="5"/>
        <v>47338169.905179061</v>
      </c>
      <c r="AC24" s="175">
        <f t="shared" si="6"/>
        <v>47338.169905179064</v>
      </c>
    </row>
    <row r="25" spans="1:29" ht="21" customHeight="1" x14ac:dyDescent="0.35">
      <c r="A25" s="120"/>
      <c r="B25" s="108">
        <v>2022</v>
      </c>
      <c r="C25" s="108" t="s">
        <v>17</v>
      </c>
      <c r="D25" s="176">
        <f>'Livestock Population 2003-2023'!D25*'Livestock Emission Factor'!$E$8</f>
        <v>24413967.329500705</v>
      </c>
      <c r="E25" s="176">
        <f>'Livestock Population 2003-2023'!E25*'Livestock Emission Factor'!$E$9</f>
        <v>4243558.0811336925</v>
      </c>
      <c r="F25" s="176">
        <f>'Livestock Population 2003-2023'!F25*'Livestock Emission Factor'!$E$10</f>
        <v>5319819.0652327863</v>
      </c>
      <c r="G25" s="176">
        <f>'Livestock Population 2003-2023'!I25*'Livestock Emission Factor'!$E$11</f>
        <v>3652721.9444989152</v>
      </c>
      <c r="H25" s="176">
        <f t="shared" si="0"/>
        <v>37630066.420366094</v>
      </c>
      <c r="I25" s="176">
        <f>'Livestock Population 2003-2023'!K25*'Livestock Emission Factor'!$E$4</f>
        <v>460528.88633703499</v>
      </c>
      <c r="J25" s="176">
        <f>'Livestock Population 2003-2023'!L25*'Livestock Emission Factor'!$E$5</f>
        <v>236947.8507898761</v>
      </c>
      <c r="K25" s="176">
        <f>'Livestock Population 2003-2023'!M25*'Livestock Emission Factor'!$E$6</f>
        <v>375270.47578820511</v>
      </c>
      <c r="L25" s="176">
        <f>'Livestock Population 2003-2023'!P25*'Livestock Emission Factor'!$E$7</f>
        <v>388439.89515357302</v>
      </c>
      <c r="M25" s="176">
        <f t="shared" si="1"/>
        <v>1461187.1080686892</v>
      </c>
      <c r="N25" s="176">
        <f>'Livestock Population 2003-2023'!R25*'Livestock Emission Factor'!$E$12</f>
        <v>233591.64223846156</v>
      </c>
      <c r="O25" s="176">
        <f>'Livestock Population 2003-2023'!S25*'Livestock Emission Factor'!$E$13</f>
        <v>726792.54844814201</v>
      </c>
      <c r="P25" s="176">
        <f>'Livestock Population 2003-2023'!T25*'Livestock Emission Factor'!$E$14</f>
        <v>88464.693044133834</v>
      </c>
      <c r="Q25" s="176">
        <f>'Livestock Population 2003-2023'!W25*'Livestock Emission Factor'!$E$15</f>
        <v>278025.2421603715</v>
      </c>
      <c r="R25" s="176">
        <f t="shared" si="2"/>
        <v>1326874.125891109</v>
      </c>
      <c r="S25" s="176">
        <f t="shared" si="3"/>
        <v>40418127.654325895</v>
      </c>
      <c r="T25" s="176">
        <f>'Livestock Population 2003-2023'!Z25*'Livestock Emission Factor'!$E$16</f>
        <v>7488.5082495669431</v>
      </c>
      <c r="U25" s="176">
        <f>'Livestock Population 2003-2023'!AA25*'Livestock Emission Factor'!$E$17</f>
        <v>7053573.6407731371</v>
      </c>
      <c r="V25" s="176">
        <f>'Livestock Population 2003-2023'!AB25*'Livestock Emission Factor'!$E$21</f>
        <v>135569.16209518403</v>
      </c>
      <c r="W25" s="176">
        <f>'Livestock Population 2003-2023'!AC25*'Livestock Emission Factor'!$E$18</f>
        <v>15102.879617128023</v>
      </c>
      <c r="X25" s="176">
        <f>'Livestock Population 2003-2023'!AD25*'Livestock Emission Factor'!$E$19</f>
        <v>270.20395911589605</v>
      </c>
      <c r="Y25" s="176">
        <f>'Livestock Population 2003-2023'!AE25*'Livestock Emission Factor'!$E$20</f>
        <v>2242.099778436118</v>
      </c>
      <c r="Z25" s="176">
        <f>'Livestock Population 2003-2023'!AH25*'Livestock Emission Factor'!$E$22</f>
        <v>0</v>
      </c>
      <c r="AA25" s="176">
        <f t="shared" si="4"/>
        <v>7214246.4944725679</v>
      </c>
      <c r="AB25" s="176">
        <f t="shared" si="5"/>
        <v>47632374.148798466</v>
      </c>
      <c r="AC25" s="175">
        <f t="shared" si="6"/>
        <v>47632.374148798466</v>
      </c>
    </row>
    <row r="26" spans="1:29" ht="21" customHeight="1" x14ac:dyDescent="0.35">
      <c r="A26" s="120"/>
      <c r="B26" s="117">
        <v>2023</v>
      </c>
      <c r="C26" s="117" t="s">
        <v>17</v>
      </c>
      <c r="D26" s="177">
        <f>'Livestock Population 2003-2023'!D26*'Livestock Emission Factor'!$E$8</f>
        <v>24861687.17387411</v>
      </c>
      <c r="E26" s="177">
        <f>'Livestock Population 2003-2023'!E26*'Livestock Emission Factor'!$E$9</f>
        <v>4236916.6179015702</v>
      </c>
      <c r="F26" s="177">
        <f>'Livestock Population 2003-2023'!F26*'Livestock Emission Factor'!$E$10</f>
        <v>5285584.1531364508</v>
      </c>
      <c r="G26" s="177">
        <f>'Livestock Population 2003-2023'!I26*'Livestock Emission Factor'!$E$11</f>
        <v>3503368.9157371726</v>
      </c>
      <c r="H26" s="177">
        <f t="shared" si="0"/>
        <v>37887556.86064931</v>
      </c>
      <c r="I26" s="177">
        <f>'Livestock Population 2003-2023'!K26*'Livestock Emission Factor'!$E$4</f>
        <v>449365.1182580858</v>
      </c>
      <c r="J26" s="177">
        <f>'Livestock Population 2003-2023'!L26*'Livestock Emission Factor'!$E$5</f>
        <v>241761.6328279587</v>
      </c>
      <c r="K26" s="177">
        <f>'Livestock Population 2003-2023'!M26*'Livestock Emission Factor'!$E$6</f>
        <v>375747.84631227859</v>
      </c>
      <c r="L26" s="177">
        <f>'Livestock Population 2003-2023'!P26*'Livestock Emission Factor'!$E$7</f>
        <v>372650.6962931272</v>
      </c>
      <c r="M26" s="177">
        <f t="shared" si="1"/>
        <v>1439525.2936914503</v>
      </c>
      <c r="N26" s="177">
        <f>'Livestock Population 2003-2023'!R26*'Livestock Emission Factor'!$E$12</f>
        <v>224909.85851783244</v>
      </c>
      <c r="O26" s="177">
        <f>'Livestock Population 2003-2023'!S26*'Livestock Emission Factor'!$E$13</f>
        <v>752465.00212732551</v>
      </c>
      <c r="P26" s="177">
        <f>'Livestock Population 2003-2023'!T26*'Livestock Emission Factor'!$E$14</f>
        <v>78918.349058809486</v>
      </c>
      <c r="Q26" s="177">
        <f>'Livestock Population 2003-2023'!W26*'Livestock Emission Factor'!$E$15</f>
        <v>249511.83147841983</v>
      </c>
      <c r="R26" s="177">
        <f t="shared" si="2"/>
        <v>1305805.0411823872</v>
      </c>
      <c r="S26" s="177">
        <f t="shared" si="3"/>
        <v>40632887.195523143</v>
      </c>
      <c r="T26" s="177">
        <f>'Livestock Population 2003-2023'!Z26*'Livestock Emission Factor'!$E$16</f>
        <v>7514.862074467037</v>
      </c>
      <c r="U26" s="177">
        <f>'Livestock Population 2003-2023'!AA26*'Livestock Emission Factor'!$E$17</f>
        <v>7141651.2256427333</v>
      </c>
      <c r="V26" s="177">
        <f>'Livestock Population 2003-2023'!AB26*'Livestock Emission Factor'!$E$21</f>
        <v>148158.84880783284</v>
      </c>
      <c r="W26" s="177">
        <f>'Livestock Population 2003-2023'!AC26*'Livestock Emission Factor'!$E$18</f>
        <v>17281.953685113156</v>
      </c>
      <c r="X26" s="177">
        <f>'Livestock Population 2003-2023'!AD26*'Livestock Emission Factor'!$E$19</f>
        <v>201.65910033248559</v>
      </c>
      <c r="Y26" s="176">
        <f>'Livestock Population 2003-2023'!AE26*'Livestock Emission Factor'!$E$20</f>
        <v>2764.5822870812699</v>
      </c>
      <c r="Z26" s="177">
        <f>'Livestock Population 2003-2023'!AH26*'Livestock Emission Factor'!$E$22</f>
        <v>0</v>
      </c>
      <c r="AA26" s="177">
        <f t="shared" si="4"/>
        <v>7317573.1315975608</v>
      </c>
      <c r="AB26" s="176">
        <f t="shared" si="5"/>
        <v>47950460.327120706</v>
      </c>
      <c r="AC26" s="175">
        <f t="shared" si="6"/>
        <v>47950.460327120709</v>
      </c>
    </row>
    <row r="27" spans="1:29" ht="37.5" customHeight="1" x14ac:dyDescent="0.35">
      <c r="A27" s="120"/>
      <c r="B27" s="120"/>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row>
    <row r="28" spans="1:29" ht="21" customHeight="1" x14ac:dyDescent="0.35">
      <c r="A28" s="120"/>
      <c r="B28" s="120"/>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row>
    <row r="29" spans="1:29" ht="21" customHeight="1" x14ac:dyDescent="0.35">
      <c r="A29" s="120"/>
      <c r="B29" s="178" t="s">
        <v>78</v>
      </c>
      <c r="C29" s="179" t="s">
        <v>74</v>
      </c>
      <c r="D29" s="179">
        <v>21</v>
      </c>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41"/>
      <c r="AC29" s="41"/>
    </row>
    <row r="30" spans="1:29" ht="21" customHeight="1" x14ac:dyDescent="0.35">
      <c r="A30" s="120"/>
      <c r="B30" s="120"/>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row>
    <row r="31" spans="1:29" ht="21" customHeight="1" x14ac:dyDescent="0.35">
      <c r="A31" s="120"/>
      <c r="B31" s="392" t="s">
        <v>137</v>
      </c>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6"/>
      <c r="AC31" s="180"/>
    </row>
    <row r="32" spans="1:29" ht="21" customHeight="1" x14ac:dyDescent="0.35">
      <c r="A32" s="120"/>
      <c r="B32" s="389" t="s">
        <v>76</v>
      </c>
      <c r="C32" s="389" t="s">
        <v>71</v>
      </c>
      <c r="D32" s="390" t="s">
        <v>122</v>
      </c>
      <c r="E32" s="357"/>
      <c r="F32" s="357"/>
      <c r="G32" s="357"/>
      <c r="H32" s="356"/>
      <c r="I32" s="390" t="s">
        <v>123</v>
      </c>
      <c r="J32" s="357"/>
      <c r="K32" s="357"/>
      <c r="L32" s="357"/>
      <c r="M32" s="356"/>
      <c r="N32" s="390" t="s">
        <v>124</v>
      </c>
      <c r="O32" s="357"/>
      <c r="P32" s="357"/>
      <c r="Q32" s="357"/>
      <c r="R32" s="356"/>
      <c r="S32" s="389" t="s">
        <v>125</v>
      </c>
      <c r="T32" s="389" t="s">
        <v>59</v>
      </c>
      <c r="U32" s="389" t="s">
        <v>126</v>
      </c>
      <c r="V32" s="389" t="s">
        <v>58</v>
      </c>
      <c r="W32" s="389" t="s">
        <v>127</v>
      </c>
      <c r="X32" s="389" t="s">
        <v>54</v>
      </c>
      <c r="Y32" s="389" t="s">
        <v>52</v>
      </c>
      <c r="Z32" s="389" t="s">
        <v>60</v>
      </c>
      <c r="AA32" s="389" t="s">
        <v>128</v>
      </c>
      <c r="AB32" s="389" t="s">
        <v>129</v>
      </c>
      <c r="AC32" s="389" t="s">
        <v>348</v>
      </c>
    </row>
    <row r="33" spans="1:29" ht="21" customHeight="1" x14ac:dyDescent="0.35">
      <c r="A33" s="120"/>
      <c r="B33" s="354"/>
      <c r="C33" s="354"/>
      <c r="D33" s="389" t="s">
        <v>47</v>
      </c>
      <c r="E33" s="390" t="s">
        <v>130</v>
      </c>
      <c r="F33" s="357"/>
      <c r="G33" s="356"/>
      <c r="H33" s="389" t="s">
        <v>131</v>
      </c>
      <c r="I33" s="389" t="s">
        <v>47</v>
      </c>
      <c r="J33" s="390" t="s">
        <v>130</v>
      </c>
      <c r="K33" s="357"/>
      <c r="L33" s="356"/>
      <c r="M33" s="389" t="s">
        <v>132</v>
      </c>
      <c r="N33" s="389" t="s">
        <v>47</v>
      </c>
      <c r="O33" s="390" t="s">
        <v>130</v>
      </c>
      <c r="P33" s="357"/>
      <c r="Q33" s="356"/>
      <c r="R33" s="389" t="s">
        <v>133</v>
      </c>
      <c r="S33" s="354"/>
      <c r="T33" s="354"/>
      <c r="U33" s="354"/>
      <c r="V33" s="354"/>
      <c r="W33" s="354"/>
      <c r="X33" s="354"/>
      <c r="Y33" s="354"/>
      <c r="Z33" s="354"/>
      <c r="AA33" s="354"/>
      <c r="AB33" s="354"/>
      <c r="AC33" s="354"/>
    </row>
    <row r="34" spans="1:29" ht="18.75" customHeight="1" x14ac:dyDescent="0.35">
      <c r="A34" s="120"/>
      <c r="B34" s="351"/>
      <c r="C34" s="351"/>
      <c r="D34" s="351"/>
      <c r="E34" s="172" t="s">
        <v>134</v>
      </c>
      <c r="F34" s="172" t="s">
        <v>135</v>
      </c>
      <c r="G34" s="172" t="s">
        <v>136</v>
      </c>
      <c r="H34" s="351"/>
      <c r="I34" s="351"/>
      <c r="J34" s="172" t="s">
        <v>134</v>
      </c>
      <c r="K34" s="172" t="s">
        <v>135</v>
      </c>
      <c r="L34" s="172" t="s">
        <v>136</v>
      </c>
      <c r="M34" s="351"/>
      <c r="N34" s="351"/>
      <c r="O34" s="172" t="s">
        <v>134</v>
      </c>
      <c r="P34" s="172" t="s">
        <v>135</v>
      </c>
      <c r="Q34" s="172" t="s">
        <v>136</v>
      </c>
      <c r="R34" s="351"/>
      <c r="S34" s="351"/>
      <c r="T34" s="351"/>
      <c r="U34" s="351"/>
      <c r="V34" s="351"/>
      <c r="W34" s="351"/>
      <c r="X34" s="351"/>
      <c r="Y34" s="351"/>
      <c r="Z34" s="351"/>
      <c r="AA34" s="351"/>
      <c r="AB34" s="351"/>
      <c r="AC34" s="351"/>
    </row>
    <row r="35" spans="1:29" ht="21" customHeight="1" x14ac:dyDescent="0.35">
      <c r="A35" s="120"/>
      <c r="B35" s="122">
        <v>2003</v>
      </c>
      <c r="C35" s="173" t="s">
        <v>17</v>
      </c>
      <c r="D35" s="181">
        <f t="shared" ref="D35:AB45" si="7">D6*$D$29/10^9</f>
        <v>0.54812099999999997</v>
      </c>
      <c r="E35" s="181">
        <f t="shared" si="7"/>
        <v>8.7318000000000007E-2</v>
      </c>
      <c r="F35" s="181">
        <f t="shared" si="7"/>
        <v>0.25716600000000001</v>
      </c>
      <c r="G35" s="181">
        <f t="shared" si="7"/>
        <v>0.19334699999999999</v>
      </c>
      <c r="H35" s="181">
        <f t="shared" si="7"/>
        <v>1.085952</v>
      </c>
      <c r="I35" s="181">
        <f t="shared" si="7"/>
        <v>6.2916E-2</v>
      </c>
      <c r="J35" s="181">
        <f t="shared" si="7"/>
        <v>1.7198999999999999E-2</v>
      </c>
      <c r="K35" s="181">
        <f t="shared" si="7"/>
        <v>5.1680999999999998E-2</v>
      </c>
      <c r="L35" s="181">
        <f t="shared" si="7"/>
        <v>5.5775999999999999E-2</v>
      </c>
      <c r="M35" s="181">
        <f t="shared" si="7"/>
        <v>0.18757199999999999</v>
      </c>
      <c r="N35" s="181">
        <f t="shared" si="7"/>
        <v>1.3650000000000001E-2</v>
      </c>
      <c r="O35" s="181">
        <f t="shared" si="7"/>
        <v>1.848E-3</v>
      </c>
      <c r="P35" s="181">
        <f t="shared" si="7"/>
        <v>9.7020000000000006E-3</v>
      </c>
      <c r="Q35" s="181">
        <f t="shared" si="7"/>
        <v>1.848E-2</v>
      </c>
      <c r="R35" s="181">
        <f t="shared" si="7"/>
        <v>4.3679999999999997E-2</v>
      </c>
      <c r="S35" s="181">
        <f t="shared" si="7"/>
        <v>1.317204</v>
      </c>
      <c r="T35" s="181">
        <f t="shared" si="7"/>
        <v>4.2000000000000002E-4</v>
      </c>
      <c r="U35" s="181">
        <f t="shared" si="7"/>
        <v>0.12736500000000001</v>
      </c>
      <c r="V35" s="181">
        <f t="shared" si="7"/>
        <v>1.596E-3</v>
      </c>
      <c r="W35" s="181">
        <f t="shared" si="7"/>
        <v>0</v>
      </c>
      <c r="X35" s="181">
        <f t="shared" si="7"/>
        <v>0</v>
      </c>
      <c r="Y35" s="181">
        <f t="shared" si="7"/>
        <v>0</v>
      </c>
      <c r="Z35" s="181">
        <f t="shared" si="7"/>
        <v>0</v>
      </c>
      <c r="AA35" s="181">
        <f t="shared" si="7"/>
        <v>0.129381</v>
      </c>
      <c r="AB35" s="181">
        <f t="shared" si="7"/>
        <v>1.446585</v>
      </c>
      <c r="AC35" s="182">
        <f t="shared" ref="AC35:AC55" si="8">AB35*10^6</f>
        <v>1446585</v>
      </c>
    </row>
    <row r="36" spans="1:29" ht="21" customHeight="1" x14ac:dyDescent="0.35">
      <c r="A36" s="120"/>
      <c r="B36" s="107">
        <v>2004</v>
      </c>
      <c r="C36" s="108" t="s">
        <v>17</v>
      </c>
      <c r="D36" s="183">
        <f t="shared" si="7"/>
        <v>0.54133202025000005</v>
      </c>
      <c r="E36" s="183">
        <f t="shared" si="7"/>
        <v>8.54121345E-2</v>
      </c>
      <c r="F36" s="183">
        <f t="shared" si="7"/>
        <v>0.25343682000000001</v>
      </c>
      <c r="G36" s="183">
        <f t="shared" si="7"/>
        <v>0.18929988</v>
      </c>
      <c r="H36" s="183">
        <f t="shared" si="7"/>
        <v>1.0694808547500001</v>
      </c>
      <c r="I36" s="183">
        <f t="shared" si="7"/>
        <v>5.2139136000000003E-2</v>
      </c>
      <c r="J36" s="183">
        <f t="shared" si="7"/>
        <v>1.4403359250000001E-2</v>
      </c>
      <c r="K36" s="183">
        <f t="shared" si="7"/>
        <v>4.2534066750000002E-2</v>
      </c>
      <c r="L36" s="183">
        <f t="shared" si="7"/>
        <v>4.5545136E-2</v>
      </c>
      <c r="M36" s="183">
        <f t="shared" si="7"/>
        <v>0.154621698</v>
      </c>
      <c r="N36" s="183">
        <f t="shared" si="7"/>
        <v>1.2920249999999999E-2</v>
      </c>
      <c r="O36" s="183">
        <f t="shared" si="7"/>
        <v>2.0797559999999999E-3</v>
      </c>
      <c r="P36" s="183">
        <f t="shared" si="7"/>
        <v>9.5697525000000006E-3</v>
      </c>
      <c r="Q36" s="183">
        <f t="shared" si="7"/>
        <v>1.6528511999999999E-2</v>
      </c>
      <c r="R36" s="183">
        <f t="shared" si="7"/>
        <v>4.1098270499999999E-2</v>
      </c>
      <c r="S36" s="183">
        <f t="shared" si="7"/>
        <v>1.2652008232500001</v>
      </c>
      <c r="T36" s="183">
        <f t="shared" si="7"/>
        <v>3.4033125000000001E-4</v>
      </c>
      <c r="U36" s="183">
        <f t="shared" si="7"/>
        <v>0.14091333375000001</v>
      </c>
      <c r="V36" s="183">
        <f t="shared" si="7"/>
        <v>1.5068392499999999E-3</v>
      </c>
      <c r="W36" s="183">
        <f t="shared" si="7"/>
        <v>4.8195000000000002E-6</v>
      </c>
      <c r="X36" s="183">
        <f t="shared" si="7"/>
        <v>1.575E-6</v>
      </c>
      <c r="Y36" s="183">
        <f t="shared" si="7"/>
        <v>0</v>
      </c>
      <c r="Z36" s="183">
        <f t="shared" si="7"/>
        <v>0</v>
      </c>
      <c r="AA36" s="183">
        <f t="shared" si="7"/>
        <v>0.14276689875000001</v>
      </c>
      <c r="AB36" s="183">
        <f t="shared" si="7"/>
        <v>1.407967722</v>
      </c>
      <c r="AC36" s="182">
        <f t="shared" si="8"/>
        <v>1407967.7220000001</v>
      </c>
    </row>
    <row r="37" spans="1:29" ht="21" customHeight="1" x14ac:dyDescent="0.35">
      <c r="A37" s="120"/>
      <c r="B37" s="107">
        <v>2005</v>
      </c>
      <c r="C37" s="108" t="s">
        <v>17</v>
      </c>
      <c r="D37" s="183">
        <f t="shared" si="7"/>
        <v>0.53454304050000001</v>
      </c>
      <c r="E37" s="183">
        <f t="shared" si="7"/>
        <v>8.3506268999999994E-2</v>
      </c>
      <c r="F37" s="183">
        <f t="shared" si="7"/>
        <v>0.24970764000000001</v>
      </c>
      <c r="G37" s="183">
        <f t="shared" si="7"/>
        <v>0.18525275999999999</v>
      </c>
      <c r="H37" s="183">
        <f t="shared" si="7"/>
        <v>1.0530097094999999</v>
      </c>
      <c r="I37" s="183">
        <f t="shared" si="7"/>
        <v>4.1362271999999999E-2</v>
      </c>
      <c r="J37" s="183">
        <f t="shared" si="7"/>
        <v>1.1607718499999999E-2</v>
      </c>
      <c r="K37" s="183">
        <f t="shared" si="7"/>
        <v>3.3387133499999999E-2</v>
      </c>
      <c r="L37" s="183">
        <f t="shared" si="7"/>
        <v>3.5314272000000001E-2</v>
      </c>
      <c r="M37" s="183">
        <f t="shared" si="7"/>
        <v>0.121671396</v>
      </c>
      <c r="N37" s="183">
        <f t="shared" si="7"/>
        <v>1.21905E-2</v>
      </c>
      <c r="O37" s="183">
        <f t="shared" si="7"/>
        <v>2.3115119999999999E-3</v>
      </c>
      <c r="P37" s="183">
        <f t="shared" si="7"/>
        <v>9.4375050000000005E-3</v>
      </c>
      <c r="Q37" s="183">
        <f t="shared" si="7"/>
        <v>1.4577023999999999E-2</v>
      </c>
      <c r="R37" s="183">
        <f t="shared" si="7"/>
        <v>3.8516541000000001E-2</v>
      </c>
      <c r="S37" s="183">
        <f t="shared" si="7"/>
        <v>1.2131976465000001</v>
      </c>
      <c r="T37" s="183">
        <f t="shared" si="7"/>
        <v>2.606625E-4</v>
      </c>
      <c r="U37" s="183">
        <f t="shared" si="7"/>
        <v>0.15446166750000001</v>
      </c>
      <c r="V37" s="183">
        <f t="shared" si="7"/>
        <v>1.4176785000000001E-3</v>
      </c>
      <c r="W37" s="183">
        <f t="shared" si="7"/>
        <v>9.6390000000000004E-6</v>
      </c>
      <c r="X37" s="183">
        <f t="shared" si="7"/>
        <v>3.1499999999999999E-6</v>
      </c>
      <c r="Y37" s="183">
        <f t="shared" si="7"/>
        <v>0</v>
      </c>
      <c r="Z37" s="183">
        <f t="shared" si="7"/>
        <v>0</v>
      </c>
      <c r="AA37" s="183">
        <f t="shared" si="7"/>
        <v>0.1561527975</v>
      </c>
      <c r="AB37" s="183">
        <f t="shared" si="7"/>
        <v>1.3693504439999999</v>
      </c>
      <c r="AC37" s="182">
        <f t="shared" si="8"/>
        <v>1369350.4439999999</v>
      </c>
    </row>
    <row r="38" spans="1:29" ht="21" customHeight="1" x14ac:dyDescent="0.35">
      <c r="A38" s="120"/>
      <c r="B38" s="107">
        <v>2006</v>
      </c>
      <c r="C38" s="108" t="s">
        <v>17</v>
      </c>
      <c r="D38" s="183">
        <f t="shared" si="7"/>
        <v>0.52775406074999998</v>
      </c>
      <c r="E38" s="183">
        <f t="shared" si="7"/>
        <v>8.1600403500000002E-2</v>
      </c>
      <c r="F38" s="183">
        <f t="shared" si="7"/>
        <v>0.24597846000000001</v>
      </c>
      <c r="G38" s="183">
        <f t="shared" si="7"/>
        <v>0.18120564</v>
      </c>
      <c r="H38" s="183">
        <f t="shared" si="7"/>
        <v>1.03653856425</v>
      </c>
      <c r="I38" s="183">
        <f t="shared" si="7"/>
        <v>3.0585408000000001E-2</v>
      </c>
      <c r="J38" s="183">
        <f t="shared" si="7"/>
        <v>8.8120777499999994E-3</v>
      </c>
      <c r="K38" s="183">
        <f t="shared" si="7"/>
        <v>2.424020025E-2</v>
      </c>
      <c r="L38" s="183">
        <f t="shared" si="7"/>
        <v>2.5083408000000001E-2</v>
      </c>
      <c r="M38" s="183">
        <f t="shared" si="7"/>
        <v>8.8721094E-2</v>
      </c>
      <c r="N38" s="183">
        <f t="shared" si="7"/>
        <v>1.146075E-2</v>
      </c>
      <c r="O38" s="183">
        <f t="shared" si="7"/>
        <v>2.543268E-3</v>
      </c>
      <c r="P38" s="183">
        <f t="shared" si="7"/>
        <v>9.3052575000000005E-3</v>
      </c>
      <c r="Q38" s="183">
        <f t="shared" si="7"/>
        <v>1.2625536E-2</v>
      </c>
      <c r="R38" s="183">
        <f t="shared" si="7"/>
        <v>3.5934811499999997E-2</v>
      </c>
      <c r="S38" s="183">
        <f t="shared" si="7"/>
        <v>1.1611944697500001</v>
      </c>
      <c r="T38" s="183">
        <f t="shared" si="7"/>
        <v>1.8099374999999999E-4</v>
      </c>
      <c r="U38" s="183">
        <f t="shared" si="7"/>
        <v>0.16801000125000001</v>
      </c>
      <c r="V38" s="183">
        <f t="shared" si="7"/>
        <v>1.32851775E-3</v>
      </c>
      <c r="W38" s="183">
        <f t="shared" si="7"/>
        <v>1.4458500000000001E-5</v>
      </c>
      <c r="X38" s="183">
        <f t="shared" si="7"/>
        <v>4.7249999999999997E-6</v>
      </c>
      <c r="Y38" s="183">
        <f t="shared" si="7"/>
        <v>0</v>
      </c>
      <c r="Z38" s="183">
        <f t="shared" si="7"/>
        <v>0</v>
      </c>
      <c r="AA38" s="183">
        <f t="shared" si="7"/>
        <v>0.16953869625000001</v>
      </c>
      <c r="AB38" s="183">
        <f t="shared" si="7"/>
        <v>1.3307331659999999</v>
      </c>
      <c r="AC38" s="182">
        <f t="shared" si="8"/>
        <v>1330733.166</v>
      </c>
    </row>
    <row r="39" spans="1:29" ht="21" customHeight="1" x14ac:dyDescent="0.35">
      <c r="A39" s="120"/>
      <c r="B39" s="107">
        <v>2007</v>
      </c>
      <c r="C39" s="108" t="s">
        <v>17</v>
      </c>
      <c r="D39" s="183">
        <f t="shared" si="7"/>
        <v>0.52096508100000005</v>
      </c>
      <c r="E39" s="183">
        <f t="shared" si="7"/>
        <v>7.9694537999999995E-2</v>
      </c>
      <c r="F39" s="183">
        <f t="shared" si="7"/>
        <v>0.24224928000000001</v>
      </c>
      <c r="G39" s="183">
        <f t="shared" si="7"/>
        <v>0.17715852000000001</v>
      </c>
      <c r="H39" s="183">
        <f t="shared" si="7"/>
        <v>1.0200674190000001</v>
      </c>
      <c r="I39" s="183">
        <f t="shared" si="7"/>
        <v>1.9808544000000001E-2</v>
      </c>
      <c r="J39" s="183">
        <f t="shared" si="7"/>
        <v>6.0164370000000003E-3</v>
      </c>
      <c r="K39" s="183">
        <f t="shared" si="7"/>
        <v>1.5093267E-2</v>
      </c>
      <c r="L39" s="183">
        <f t="shared" si="7"/>
        <v>1.4852544000000001E-2</v>
      </c>
      <c r="M39" s="183">
        <f t="shared" si="7"/>
        <v>5.5770792E-2</v>
      </c>
      <c r="N39" s="183">
        <f t="shared" si="7"/>
        <v>1.0730999999999999E-2</v>
      </c>
      <c r="O39" s="183">
        <f t="shared" si="7"/>
        <v>2.7750240000000001E-3</v>
      </c>
      <c r="P39" s="183">
        <f t="shared" si="7"/>
        <v>9.1730100000000005E-3</v>
      </c>
      <c r="Q39" s="183">
        <f t="shared" si="7"/>
        <v>1.0674048E-2</v>
      </c>
      <c r="R39" s="183">
        <f t="shared" si="7"/>
        <v>3.3353081999999999E-2</v>
      </c>
      <c r="S39" s="183">
        <f t="shared" si="7"/>
        <v>1.1091912930000001</v>
      </c>
      <c r="T39" s="183">
        <f t="shared" si="7"/>
        <v>1.01325E-4</v>
      </c>
      <c r="U39" s="183">
        <f t="shared" si="7"/>
        <v>0.18155833499999999</v>
      </c>
      <c r="V39" s="183">
        <f t="shared" si="7"/>
        <v>1.239357E-3</v>
      </c>
      <c r="W39" s="183">
        <f t="shared" si="7"/>
        <v>1.9278000000000001E-5</v>
      </c>
      <c r="X39" s="183">
        <f t="shared" si="7"/>
        <v>6.2999999999999998E-6</v>
      </c>
      <c r="Y39" s="183">
        <f t="shared" si="7"/>
        <v>0</v>
      </c>
      <c r="Z39" s="183">
        <f t="shared" si="7"/>
        <v>0</v>
      </c>
      <c r="AA39" s="183">
        <f t="shared" si="7"/>
        <v>0.182924595</v>
      </c>
      <c r="AB39" s="183">
        <f t="shared" si="7"/>
        <v>1.2921158880000001</v>
      </c>
      <c r="AC39" s="182">
        <f t="shared" si="8"/>
        <v>1292115.888</v>
      </c>
    </row>
    <row r="40" spans="1:29" ht="21" customHeight="1" x14ac:dyDescent="0.35">
      <c r="A40" s="120"/>
      <c r="B40" s="107">
        <v>2008</v>
      </c>
      <c r="C40" s="108" t="s">
        <v>17</v>
      </c>
      <c r="D40" s="183">
        <f t="shared" si="7"/>
        <v>0.5022718974</v>
      </c>
      <c r="E40" s="183">
        <f t="shared" si="7"/>
        <v>8.1859931999999996E-2</v>
      </c>
      <c r="F40" s="183">
        <f t="shared" si="7"/>
        <v>0.21763276079999999</v>
      </c>
      <c r="G40" s="183">
        <f t="shared" si="7"/>
        <v>0.16501702139999996</v>
      </c>
      <c r="H40" s="183">
        <f t="shared" si="7"/>
        <v>0.96678161159999998</v>
      </c>
      <c r="I40" s="183">
        <f t="shared" si="7"/>
        <v>1.8319022400000003E-2</v>
      </c>
      <c r="J40" s="183">
        <f t="shared" si="7"/>
        <v>5.6270213999999995E-3</v>
      </c>
      <c r="K40" s="183">
        <f t="shared" si="7"/>
        <v>1.36308396E-2</v>
      </c>
      <c r="L40" s="183">
        <f t="shared" si="7"/>
        <v>1.4352576000000001E-2</v>
      </c>
      <c r="M40" s="183">
        <f t="shared" si="7"/>
        <v>5.1929459399999996E-2</v>
      </c>
      <c r="N40" s="183">
        <f t="shared" si="7"/>
        <v>1.001763E-2</v>
      </c>
      <c r="O40" s="183">
        <f t="shared" si="7"/>
        <v>4.3772736000000003E-3</v>
      </c>
      <c r="P40" s="183">
        <f t="shared" si="7"/>
        <v>8.5023708000000007E-3</v>
      </c>
      <c r="Q40" s="183">
        <f t="shared" si="7"/>
        <v>1.19848344E-2</v>
      </c>
      <c r="R40" s="183">
        <f t="shared" si="7"/>
        <v>3.4882108799999999E-2</v>
      </c>
      <c r="S40" s="183">
        <f t="shared" si="7"/>
        <v>1.0535931798</v>
      </c>
      <c r="T40" s="183">
        <f t="shared" si="7"/>
        <v>1.11426E-4</v>
      </c>
      <c r="U40" s="183">
        <f t="shared" si="7"/>
        <v>0.171414285</v>
      </c>
      <c r="V40" s="183">
        <f t="shared" si="7"/>
        <v>1.2257699999999999E-3</v>
      </c>
      <c r="W40" s="183">
        <f t="shared" si="7"/>
        <v>3.1903200000000003E-5</v>
      </c>
      <c r="X40" s="183">
        <f t="shared" si="7"/>
        <v>2.6208E-5</v>
      </c>
      <c r="Y40" s="183">
        <f t="shared" si="7"/>
        <v>1.1591999999999998E-6</v>
      </c>
      <c r="Z40" s="183">
        <f t="shared" si="7"/>
        <v>0</v>
      </c>
      <c r="AA40" s="183">
        <f t="shared" si="7"/>
        <v>0.17281075140000002</v>
      </c>
      <c r="AB40" s="183">
        <f t="shared" si="7"/>
        <v>1.2264039311999999</v>
      </c>
      <c r="AC40" s="182">
        <f t="shared" si="8"/>
        <v>1226403.9312</v>
      </c>
    </row>
    <row r="41" spans="1:29" ht="21" customHeight="1" x14ac:dyDescent="0.35">
      <c r="A41" s="120"/>
      <c r="B41" s="107">
        <v>2009</v>
      </c>
      <c r="C41" s="108" t="s">
        <v>17</v>
      </c>
      <c r="D41" s="183">
        <f t="shared" si="7"/>
        <v>0.48357871380000006</v>
      </c>
      <c r="E41" s="183">
        <f t="shared" si="7"/>
        <v>8.4025325999999997E-2</v>
      </c>
      <c r="F41" s="183">
        <f t="shared" si="7"/>
        <v>0.1930162416</v>
      </c>
      <c r="G41" s="183">
        <f t="shared" si="7"/>
        <v>0.15287552279999997</v>
      </c>
      <c r="H41" s="183">
        <f t="shared" si="7"/>
        <v>0.91349580420000009</v>
      </c>
      <c r="I41" s="183">
        <f t="shared" si="7"/>
        <v>1.6829500799999998E-2</v>
      </c>
      <c r="J41" s="183">
        <f t="shared" si="7"/>
        <v>5.2376057999999996E-3</v>
      </c>
      <c r="K41" s="183">
        <f t="shared" si="7"/>
        <v>1.2168412200000001E-2</v>
      </c>
      <c r="L41" s="183">
        <f t="shared" si="7"/>
        <v>1.3852608000000001E-2</v>
      </c>
      <c r="M41" s="183">
        <f t="shared" si="7"/>
        <v>4.8088126799999999E-2</v>
      </c>
      <c r="N41" s="183">
        <f t="shared" si="7"/>
        <v>9.3042600000000017E-3</v>
      </c>
      <c r="O41" s="183">
        <f t="shared" si="7"/>
        <v>5.9795232000000005E-3</v>
      </c>
      <c r="P41" s="183">
        <f t="shared" si="7"/>
        <v>7.8317316000000008E-3</v>
      </c>
      <c r="Q41" s="183">
        <f t="shared" si="7"/>
        <v>1.3295620800000001E-2</v>
      </c>
      <c r="R41" s="183">
        <f t="shared" si="7"/>
        <v>3.6411135600000012E-2</v>
      </c>
      <c r="S41" s="183">
        <f t="shared" si="7"/>
        <v>0.99799506660000004</v>
      </c>
      <c r="T41" s="183">
        <f t="shared" si="7"/>
        <v>1.21527E-4</v>
      </c>
      <c r="U41" s="183">
        <f t="shared" si="7"/>
        <v>0.16127023500000001</v>
      </c>
      <c r="V41" s="183">
        <f t="shared" si="7"/>
        <v>1.2121829999999999E-3</v>
      </c>
      <c r="W41" s="183">
        <f t="shared" si="7"/>
        <v>4.4528399999999999E-5</v>
      </c>
      <c r="X41" s="183">
        <f t="shared" si="7"/>
        <v>4.6115999999999997E-5</v>
      </c>
      <c r="Y41" s="183">
        <f t="shared" si="7"/>
        <v>2.3183999999999997E-6</v>
      </c>
      <c r="Z41" s="183">
        <f t="shared" si="7"/>
        <v>0</v>
      </c>
      <c r="AA41" s="183">
        <f t="shared" si="7"/>
        <v>0.16269690780000001</v>
      </c>
      <c r="AB41" s="183">
        <f t="shared" si="7"/>
        <v>1.1606919744000002</v>
      </c>
      <c r="AC41" s="182">
        <f t="shared" si="8"/>
        <v>1160691.9744000002</v>
      </c>
    </row>
    <row r="42" spans="1:29" ht="21" customHeight="1" x14ac:dyDescent="0.35">
      <c r="A42" s="120"/>
      <c r="B42" s="107">
        <v>2010</v>
      </c>
      <c r="C42" s="108" t="s">
        <v>17</v>
      </c>
      <c r="D42" s="183">
        <f t="shared" si="7"/>
        <v>0.46488553020000006</v>
      </c>
      <c r="E42" s="183">
        <f t="shared" si="7"/>
        <v>8.6190719999999998E-2</v>
      </c>
      <c r="F42" s="183">
        <f t="shared" si="7"/>
        <v>0.16839972239999998</v>
      </c>
      <c r="G42" s="183">
        <f t="shared" si="7"/>
        <v>0.1407340242</v>
      </c>
      <c r="H42" s="183">
        <f t="shared" si="7"/>
        <v>0.86020999679999999</v>
      </c>
      <c r="I42" s="183">
        <f t="shared" si="7"/>
        <v>1.5339979199999999E-2</v>
      </c>
      <c r="J42" s="183">
        <f t="shared" si="7"/>
        <v>4.8481901999999997E-3</v>
      </c>
      <c r="K42" s="183">
        <f t="shared" si="7"/>
        <v>1.07059848E-2</v>
      </c>
      <c r="L42" s="183">
        <f t="shared" si="7"/>
        <v>1.3352640000000001E-2</v>
      </c>
      <c r="M42" s="183">
        <f t="shared" si="7"/>
        <v>4.4246794200000002E-2</v>
      </c>
      <c r="N42" s="183">
        <f t="shared" si="7"/>
        <v>8.5908900000000021E-3</v>
      </c>
      <c r="O42" s="183">
        <f t="shared" si="7"/>
        <v>7.5817728000000008E-3</v>
      </c>
      <c r="P42" s="183">
        <f t="shared" si="7"/>
        <v>7.161092400000001E-3</v>
      </c>
      <c r="Q42" s="183">
        <f t="shared" si="7"/>
        <v>1.4606407200000001E-2</v>
      </c>
      <c r="R42" s="183">
        <f t="shared" si="7"/>
        <v>3.7940162400000005E-2</v>
      </c>
      <c r="S42" s="183">
        <f t="shared" si="7"/>
        <v>0.94239695339999996</v>
      </c>
      <c r="T42" s="183">
        <f t="shared" si="7"/>
        <v>1.3162800000000003E-4</v>
      </c>
      <c r="U42" s="183">
        <f t="shared" si="7"/>
        <v>0.151126185</v>
      </c>
      <c r="V42" s="183">
        <f t="shared" si="7"/>
        <v>1.1985959999999999E-3</v>
      </c>
      <c r="W42" s="183">
        <f t="shared" si="7"/>
        <v>5.7153600000000008E-5</v>
      </c>
      <c r="X42" s="183">
        <f t="shared" si="7"/>
        <v>6.6024000000000003E-5</v>
      </c>
      <c r="Y42" s="183">
        <f t="shared" si="7"/>
        <v>3.4776E-6</v>
      </c>
      <c r="Z42" s="183">
        <f t="shared" si="7"/>
        <v>0</v>
      </c>
      <c r="AA42" s="183">
        <f t="shared" si="7"/>
        <v>0.15258306419999998</v>
      </c>
      <c r="AB42" s="183">
        <f t="shared" si="7"/>
        <v>1.0949800176</v>
      </c>
      <c r="AC42" s="182">
        <f t="shared" si="8"/>
        <v>1094980.0175999999</v>
      </c>
    </row>
    <row r="43" spans="1:29" ht="21" customHeight="1" x14ac:dyDescent="0.35">
      <c r="A43" s="120"/>
      <c r="B43" s="107">
        <v>2011</v>
      </c>
      <c r="C43" s="108" t="s">
        <v>17</v>
      </c>
      <c r="D43" s="183">
        <f t="shared" si="7"/>
        <v>0.44619234660000001</v>
      </c>
      <c r="E43" s="183">
        <f t="shared" si="7"/>
        <v>8.8356113999999999E-2</v>
      </c>
      <c r="F43" s="183">
        <f t="shared" si="7"/>
        <v>0.14378320319999999</v>
      </c>
      <c r="G43" s="183">
        <f t="shared" si="7"/>
        <v>0.12859252559999998</v>
      </c>
      <c r="H43" s="183">
        <f t="shared" si="7"/>
        <v>0.80692418939999999</v>
      </c>
      <c r="I43" s="183">
        <f t="shared" si="7"/>
        <v>1.3850457599999998E-2</v>
      </c>
      <c r="J43" s="183">
        <f t="shared" si="7"/>
        <v>4.4587745999999989E-3</v>
      </c>
      <c r="K43" s="183">
        <f t="shared" si="7"/>
        <v>9.2435574000000031E-3</v>
      </c>
      <c r="L43" s="183">
        <f t="shared" si="7"/>
        <v>1.2852672000000001E-2</v>
      </c>
      <c r="M43" s="183">
        <f t="shared" si="7"/>
        <v>4.0405461599999991E-2</v>
      </c>
      <c r="N43" s="183">
        <f t="shared" si="7"/>
        <v>7.8775200000000007E-3</v>
      </c>
      <c r="O43" s="183">
        <f t="shared" si="7"/>
        <v>9.1840224000000002E-3</v>
      </c>
      <c r="P43" s="183">
        <f t="shared" si="7"/>
        <v>6.4904532000000011E-3</v>
      </c>
      <c r="Q43" s="183">
        <f t="shared" si="7"/>
        <v>1.5917193600000001E-2</v>
      </c>
      <c r="R43" s="183">
        <f t="shared" si="7"/>
        <v>3.9469189200000004E-2</v>
      </c>
      <c r="S43" s="183">
        <f t="shared" si="7"/>
        <v>0.88679884019999999</v>
      </c>
      <c r="T43" s="183">
        <f t="shared" si="7"/>
        <v>1.4172900000000002E-4</v>
      </c>
      <c r="U43" s="183">
        <f t="shared" si="7"/>
        <v>0.14098213500000001</v>
      </c>
      <c r="V43" s="183">
        <f t="shared" si="7"/>
        <v>1.1850090000000001E-3</v>
      </c>
      <c r="W43" s="183">
        <f t="shared" si="7"/>
        <v>6.9778799999999997E-5</v>
      </c>
      <c r="X43" s="183">
        <f t="shared" si="7"/>
        <v>8.5932000000000003E-5</v>
      </c>
      <c r="Y43" s="183">
        <f t="shared" si="7"/>
        <v>4.6367999999999994E-6</v>
      </c>
      <c r="Z43" s="183">
        <f t="shared" si="7"/>
        <v>0</v>
      </c>
      <c r="AA43" s="183">
        <f t="shared" si="7"/>
        <v>0.1424692206</v>
      </c>
      <c r="AB43" s="183">
        <f t="shared" si="7"/>
        <v>1.0292680608</v>
      </c>
      <c r="AC43" s="182">
        <f t="shared" si="8"/>
        <v>1029268.0608</v>
      </c>
    </row>
    <row r="44" spans="1:29" ht="21" customHeight="1" x14ac:dyDescent="0.35">
      <c r="A44" s="120"/>
      <c r="B44" s="107">
        <v>2012</v>
      </c>
      <c r="C44" s="108" t="s">
        <v>17</v>
      </c>
      <c r="D44" s="183">
        <f t="shared" si="7"/>
        <v>0.42749916300000002</v>
      </c>
      <c r="E44" s="183">
        <f t="shared" si="7"/>
        <v>9.0521508000000001E-2</v>
      </c>
      <c r="F44" s="183">
        <f t="shared" si="7"/>
        <v>0.11916668399999999</v>
      </c>
      <c r="G44" s="183">
        <f t="shared" si="7"/>
        <v>0.116451027</v>
      </c>
      <c r="H44" s="183">
        <f t="shared" si="7"/>
        <v>0.753638382</v>
      </c>
      <c r="I44" s="183">
        <f t="shared" si="7"/>
        <v>1.2360935999999999E-2</v>
      </c>
      <c r="J44" s="183">
        <f t="shared" si="7"/>
        <v>4.0693589999999998E-3</v>
      </c>
      <c r="K44" s="183">
        <f t="shared" si="7"/>
        <v>7.7811299999999998E-3</v>
      </c>
      <c r="L44" s="183">
        <f t="shared" si="7"/>
        <v>1.2352704000000001E-2</v>
      </c>
      <c r="M44" s="183">
        <f t="shared" si="7"/>
        <v>3.6564129000000001E-2</v>
      </c>
      <c r="N44" s="183">
        <f t="shared" si="7"/>
        <v>7.1641500000000002E-3</v>
      </c>
      <c r="O44" s="183">
        <f t="shared" si="7"/>
        <v>1.0786272E-2</v>
      </c>
      <c r="P44" s="183">
        <f t="shared" si="7"/>
        <v>5.8198140000000004E-3</v>
      </c>
      <c r="Q44" s="183">
        <f t="shared" si="7"/>
        <v>1.722798E-2</v>
      </c>
      <c r="R44" s="183">
        <f t="shared" si="7"/>
        <v>4.0998215999999997E-2</v>
      </c>
      <c r="S44" s="183">
        <f t="shared" si="7"/>
        <v>0.83120072700000003</v>
      </c>
      <c r="T44" s="183">
        <f t="shared" si="7"/>
        <v>1.5182999999999999E-4</v>
      </c>
      <c r="U44" s="183">
        <f t="shared" si="7"/>
        <v>0.13083808499999999</v>
      </c>
      <c r="V44" s="183">
        <f t="shared" si="7"/>
        <v>1.1714220000000001E-3</v>
      </c>
      <c r="W44" s="183">
        <f t="shared" si="7"/>
        <v>8.2404000000000006E-5</v>
      </c>
      <c r="X44" s="183">
        <f t="shared" si="7"/>
        <v>1.0584E-4</v>
      </c>
      <c r="Y44" s="183">
        <f t="shared" si="7"/>
        <v>5.7960000000000001E-6</v>
      </c>
      <c r="Z44" s="183">
        <f t="shared" si="7"/>
        <v>0</v>
      </c>
      <c r="AA44" s="183">
        <f t="shared" si="7"/>
        <v>0.132355377</v>
      </c>
      <c r="AB44" s="183">
        <f t="shared" si="7"/>
        <v>0.96355610400000002</v>
      </c>
      <c r="AC44" s="182">
        <f t="shared" si="8"/>
        <v>963556.10400000005</v>
      </c>
    </row>
    <row r="45" spans="1:29" ht="21" customHeight="1" x14ac:dyDescent="0.35">
      <c r="A45" s="120"/>
      <c r="B45" s="107">
        <v>2013</v>
      </c>
      <c r="C45" s="108" t="s">
        <v>17</v>
      </c>
      <c r="D45" s="183">
        <f t="shared" si="7"/>
        <v>0.43578367200000001</v>
      </c>
      <c r="E45" s="183">
        <f t="shared" si="7"/>
        <v>9.0380499000000003E-2</v>
      </c>
      <c r="F45" s="183">
        <f t="shared" si="7"/>
        <v>0.11841445199999999</v>
      </c>
      <c r="G45" s="183">
        <f t="shared" si="7"/>
        <v>0.11223540899999999</v>
      </c>
      <c r="H45" s="183">
        <f t="shared" si="7"/>
        <v>0.75681403200000008</v>
      </c>
      <c r="I45" s="183">
        <f t="shared" ref="I45:AB45" si="9">I16*$D$29/10^9</f>
        <v>1.2082224000000001E-2</v>
      </c>
      <c r="J45" s="183">
        <f t="shared" si="9"/>
        <v>4.157244E-3</v>
      </c>
      <c r="K45" s="183">
        <f t="shared" si="9"/>
        <v>7.791066000000001E-3</v>
      </c>
      <c r="L45" s="183">
        <f t="shared" si="9"/>
        <v>1.1907839999999999E-2</v>
      </c>
      <c r="M45" s="183">
        <f t="shared" si="9"/>
        <v>3.5938374000000002E-2</v>
      </c>
      <c r="N45" s="183">
        <f t="shared" si="9"/>
        <v>6.9258000000000002E-3</v>
      </c>
      <c r="O45" s="183">
        <f t="shared" si="9"/>
        <v>1.1210112E-2</v>
      </c>
      <c r="P45" s="183">
        <f t="shared" si="9"/>
        <v>5.3622360000000003E-3</v>
      </c>
      <c r="Q45" s="183">
        <f t="shared" si="9"/>
        <v>1.5920783999999997E-2</v>
      </c>
      <c r="R45" s="183">
        <f t="shared" si="9"/>
        <v>3.9418931999999997E-2</v>
      </c>
      <c r="S45" s="183">
        <f t="shared" si="9"/>
        <v>0.83217133800000009</v>
      </c>
      <c r="T45" s="183">
        <f t="shared" si="9"/>
        <v>1.5237000000000001E-4</v>
      </c>
      <c r="U45" s="183">
        <f t="shared" si="9"/>
        <v>0.132534345</v>
      </c>
      <c r="V45" s="183">
        <f t="shared" si="9"/>
        <v>1.3156649999999999E-3</v>
      </c>
      <c r="W45" s="183">
        <f t="shared" si="9"/>
        <v>1.0087199999999998E-4</v>
      </c>
      <c r="X45" s="183">
        <f t="shared" si="9"/>
        <v>9.2670000000000006E-5</v>
      </c>
      <c r="Y45" s="183">
        <f t="shared" si="9"/>
        <v>8.5560000000000008E-6</v>
      </c>
      <c r="Z45" s="183">
        <f t="shared" si="9"/>
        <v>0</v>
      </c>
      <c r="AA45" s="183">
        <f t="shared" si="9"/>
        <v>0.13420447799999999</v>
      </c>
      <c r="AB45" s="183">
        <f t="shared" si="9"/>
        <v>0.966375816</v>
      </c>
      <c r="AC45" s="182">
        <f t="shared" si="8"/>
        <v>966375.81599999999</v>
      </c>
    </row>
    <row r="46" spans="1:29" ht="21" customHeight="1" x14ac:dyDescent="0.35">
      <c r="A46" s="120"/>
      <c r="B46" s="107">
        <v>2014</v>
      </c>
      <c r="C46" s="108" t="s">
        <v>17</v>
      </c>
      <c r="D46" s="183">
        <f t="shared" ref="D46:AB55" si="10">D17*$D$29/10^9</f>
        <v>0.44406818100000001</v>
      </c>
      <c r="E46" s="183">
        <f t="shared" si="10"/>
        <v>9.0239489999999992E-2</v>
      </c>
      <c r="F46" s="183">
        <f t="shared" si="10"/>
        <v>0.11766222</v>
      </c>
      <c r="G46" s="183">
        <f t="shared" si="10"/>
        <v>0.10801979099999999</v>
      </c>
      <c r="H46" s="183">
        <f t="shared" si="10"/>
        <v>0.75998968200000006</v>
      </c>
      <c r="I46" s="183">
        <f t="shared" si="10"/>
        <v>1.1803512E-2</v>
      </c>
      <c r="J46" s="183">
        <f t="shared" si="10"/>
        <v>4.2451290000000003E-3</v>
      </c>
      <c r="K46" s="183">
        <f t="shared" si="10"/>
        <v>7.8010020000000013E-3</v>
      </c>
      <c r="L46" s="183">
        <f t="shared" si="10"/>
        <v>1.1462976E-2</v>
      </c>
      <c r="M46" s="183">
        <f t="shared" si="10"/>
        <v>3.5312619000000003E-2</v>
      </c>
      <c r="N46" s="183">
        <f t="shared" si="10"/>
        <v>6.6874500000000002E-3</v>
      </c>
      <c r="O46" s="183">
        <f t="shared" si="10"/>
        <v>1.1633951999999999E-2</v>
      </c>
      <c r="P46" s="183">
        <f t="shared" si="10"/>
        <v>4.904658000000001E-3</v>
      </c>
      <c r="Q46" s="183">
        <f t="shared" si="10"/>
        <v>1.4613588E-2</v>
      </c>
      <c r="R46" s="183">
        <f t="shared" si="10"/>
        <v>3.7839647999999997E-2</v>
      </c>
      <c r="S46" s="183">
        <f t="shared" si="10"/>
        <v>0.83314194900000005</v>
      </c>
      <c r="T46" s="183">
        <f t="shared" si="10"/>
        <v>1.5290999999999997E-4</v>
      </c>
      <c r="U46" s="183">
        <f t="shared" si="10"/>
        <v>0.134230605</v>
      </c>
      <c r="V46" s="183">
        <f t="shared" si="10"/>
        <v>1.4599079999999998E-3</v>
      </c>
      <c r="W46" s="183">
        <f t="shared" si="10"/>
        <v>1.1933999999999998E-4</v>
      </c>
      <c r="X46" s="183">
        <f t="shared" si="10"/>
        <v>7.9499999999999981E-5</v>
      </c>
      <c r="Y46" s="183">
        <f t="shared" si="10"/>
        <v>1.1316E-5</v>
      </c>
      <c r="Z46" s="183">
        <f t="shared" si="10"/>
        <v>0</v>
      </c>
      <c r="AA46" s="183">
        <f t="shared" si="10"/>
        <v>0.13605357899999998</v>
      </c>
      <c r="AB46" s="183">
        <f t="shared" si="10"/>
        <v>0.96919552799999997</v>
      </c>
      <c r="AC46" s="182">
        <f t="shared" si="8"/>
        <v>969195.52799999993</v>
      </c>
    </row>
    <row r="47" spans="1:29" ht="21" customHeight="1" x14ac:dyDescent="0.35">
      <c r="A47" s="120"/>
      <c r="B47" s="107">
        <v>2015</v>
      </c>
      <c r="C47" s="108" t="s">
        <v>17</v>
      </c>
      <c r="D47" s="183">
        <f t="shared" si="10"/>
        <v>0.45235269000000006</v>
      </c>
      <c r="E47" s="183">
        <f t="shared" si="10"/>
        <v>9.0098480999999994E-2</v>
      </c>
      <c r="F47" s="183">
        <f t="shared" si="10"/>
        <v>0.11690998800000001</v>
      </c>
      <c r="G47" s="183">
        <f t="shared" si="10"/>
        <v>0.10380417299999999</v>
      </c>
      <c r="H47" s="183">
        <f t="shared" si="10"/>
        <v>0.76316533200000014</v>
      </c>
      <c r="I47" s="183">
        <f t="shared" si="10"/>
        <v>1.15248E-2</v>
      </c>
      <c r="J47" s="183">
        <f t="shared" si="10"/>
        <v>4.3330139999999996E-3</v>
      </c>
      <c r="K47" s="183">
        <f t="shared" si="10"/>
        <v>7.8109380000000016E-3</v>
      </c>
      <c r="L47" s="183">
        <f t="shared" si="10"/>
        <v>1.1018112E-2</v>
      </c>
      <c r="M47" s="183">
        <f t="shared" si="10"/>
        <v>3.4686863999999998E-2</v>
      </c>
      <c r="N47" s="183">
        <f t="shared" si="10"/>
        <v>6.4491000000000001E-3</v>
      </c>
      <c r="O47" s="183">
        <f t="shared" si="10"/>
        <v>1.2057792000000001E-2</v>
      </c>
      <c r="P47" s="183">
        <f t="shared" si="10"/>
        <v>4.4470800000000008E-3</v>
      </c>
      <c r="Q47" s="183">
        <f t="shared" si="10"/>
        <v>1.3306391999999998E-2</v>
      </c>
      <c r="R47" s="183">
        <f t="shared" si="10"/>
        <v>3.6260364000000003E-2</v>
      </c>
      <c r="S47" s="183">
        <f t="shared" si="10"/>
        <v>0.83411256</v>
      </c>
      <c r="T47" s="183">
        <f t="shared" si="10"/>
        <v>1.5344999999999999E-4</v>
      </c>
      <c r="U47" s="183">
        <f t="shared" si="10"/>
        <v>0.13592686499999998</v>
      </c>
      <c r="V47" s="183">
        <f t="shared" si="10"/>
        <v>1.6041510000000001E-3</v>
      </c>
      <c r="W47" s="183">
        <f t="shared" si="10"/>
        <v>1.3780799999999998E-4</v>
      </c>
      <c r="X47" s="183">
        <f t="shared" si="10"/>
        <v>6.6329999999999997E-5</v>
      </c>
      <c r="Y47" s="183">
        <f t="shared" si="10"/>
        <v>1.4076000000000002E-5</v>
      </c>
      <c r="Z47" s="183">
        <f t="shared" si="10"/>
        <v>0</v>
      </c>
      <c r="AA47" s="183">
        <f t="shared" si="10"/>
        <v>0.13790267999999994</v>
      </c>
      <c r="AB47" s="183">
        <f t="shared" si="10"/>
        <v>0.97201523999999995</v>
      </c>
      <c r="AC47" s="182">
        <f t="shared" si="8"/>
        <v>972015.24</v>
      </c>
    </row>
    <row r="48" spans="1:29" ht="21" customHeight="1" x14ac:dyDescent="0.35">
      <c r="A48" s="120"/>
      <c r="B48" s="107">
        <v>2016</v>
      </c>
      <c r="C48" s="108" t="s">
        <v>17</v>
      </c>
      <c r="D48" s="183">
        <f t="shared" si="10"/>
        <v>0.46063719900000005</v>
      </c>
      <c r="E48" s="183">
        <f t="shared" si="10"/>
        <v>8.9957471999999997E-2</v>
      </c>
      <c r="F48" s="183">
        <f t="shared" si="10"/>
        <v>0.11615775599999999</v>
      </c>
      <c r="G48" s="183">
        <f t="shared" si="10"/>
        <v>9.9588554999999954E-2</v>
      </c>
      <c r="H48" s="183">
        <f t="shared" si="10"/>
        <v>0.76634098199999989</v>
      </c>
      <c r="I48" s="183">
        <f t="shared" si="10"/>
        <v>1.1246088E-2</v>
      </c>
      <c r="J48" s="183">
        <f t="shared" si="10"/>
        <v>4.4208989999999998E-3</v>
      </c>
      <c r="K48" s="183">
        <f t="shared" si="10"/>
        <v>7.8208740000000002E-3</v>
      </c>
      <c r="L48" s="183">
        <f t="shared" si="10"/>
        <v>1.0573248E-2</v>
      </c>
      <c r="M48" s="183">
        <f t="shared" si="10"/>
        <v>3.4061108999999999E-2</v>
      </c>
      <c r="N48" s="183">
        <f t="shared" si="10"/>
        <v>6.2107500000000001E-3</v>
      </c>
      <c r="O48" s="183">
        <f t="shared" si="10"/>
        <v>1.2481632000000001E-2</v>
      </c>
      <c r="P48" s="183">
        <f t="shared" si="10"/>
        <v>3.9895020000000015E-3</v>
      </c>
      <c r="Q48" s="183">
        <f t="shared" si="10"/>
        <v>1.1999196E-2</v>
      </c>
      <c r="R48" s="183">
        <f t="shared" si="10"/>
        <v>3.468108000000001E-2</v>
      </c>
      <c r="S48" s="183">
        <f t="shared" si="10"/>
        <v>0.83508317099999996</v>
      </c>
      <c r="T48" s="183">
        <f t="shared" si="10"/>
        <v>1.5399000000000001E-4</v>
      </c>
      <c r="U48" s="183">
        <f t="shared" si="10"/>
        <v>0.13762312499999996</v>
      </c>
      <c r="V48" s="183">
        <f t="shared" si="10"/>
        <v>1.7483939999999999E-3</v>
      </c>
      <c r="W48" s="183">
        <f t="shared" si="10"/>
        <v>1.5627599999999998E-4</v>
      </c>
      <c r="X48" s="183">
        <f t="shared" si="10"/>
        <v>5.3159999999999992E-5</v>
      </c>
      <c r="Y48" s="183">
        <f t="shared" si="10"/>
        <v>1.6835999999999999E-5</v>
      </c>
      <c r="Z48" s="183">
        <f t="shared" si="10"/>
        <v>0</v>
      </c>
      <c r="AA48" s="183">
        <f t="shared" si="10"/>
        <v>0.13975178099999996</v>
      </c>
      <c r="AB48" s="183">
        <f t="shared" si="10"/>
        <v>0.97483495200000003</v>
      </c>
      <c r="AC48" s="182">
        <f t="shared" si="8"/>
        <v>974834.95200000005</v>
      </c>
    </row>
    <row r="49" spans="1:29" ht="21" customHeight="1" x14ac:dyDescent="0.35">
      <c r="A49" s="120"/>
      <c r="B49" s="107">
        <v>2017</v>
      </c>
      <c r="C49" s="108" t="s">
        <v>17</v>
      </c>
      <c r="D49" s="183">
        <f t="shared" si="10"/>
        <v>0.46892170800000005</v>
      </c>
      <c r="E49" s="183">
        <f t="shared" si="10"/>
        <v>8.9816462999999985E-2</v>
      </c>
      <c r="F49" s="183">
        <f t="shared" si="10"/>
        <v>0.115405524</v>
      </c>
      <c r="G49" s="183">
        <f t="shared" si="10"/>
        <v>9.5372936999999949E-2</v>
      </c>
      <c r="H49" s="183">
        <f t="shared" si="10"/>
        <v>0.76951663199999998</v>
      </c>
      <c r="I49" s="183">
        <f t="shared" si="10"/>
        <v>1.0967375999999999E-2</v>
      </c>
      <c r="J49" s="183">
        <f t="shared" si="10"/>
        <v>4.5087840000000001E-3</v>
      </c>
      <c r="K49" s="183">
        <f t="shared" si="10"/>
        <v>7.8308100000000023E-3</v>
      </c>
      <c r="L49" s="183">
        <f t="shared" si="10"/>
        <v>1.0128384000000001E-2</v>
      </c>
      <c r="M49" s="183">
        <f t="shared" si="10"/>
        <v>3.3435354E-2</v>
      </c>
      <c r="N49" s="183">
        <f t="shared" si="10"/>
        <v>5.9724000000000001E-3</v>
      </c>
      <c r="O49" s="183">
        <f t="shared" si="10"/>
        <v>1.2905472000000001E-2</v>
      </c>
      <c r="P49" s="183">
        <f t="shared" si="10"/>
        <v>3.5319240000000014E-3</v>
      </c>
      <c r="Q49" s="183">
        <f t="shared" si="10"/>
        <v>1.0691999999999998E-2</v>
      </c>
      <c r="R49" s="183">
        <f t="shared" si="10"/>
        <v>3.3101796000000003E-2</v>
      </c>
      <c r="S49" s="183">
        <f t="shared" si="10"/>
        <v>0.83605378200000002</v>
      </c>
      <c r="T49" s="183">
        <f t="shared" si="10"/>
        <v>1.5452999999999997E-4</v>
      </c>
      <c r="U49" s="183">
        <f t="shared" si="10"/>
        <v>0.13931938499999993</v>
      </c>
      <c r="V49" s="183">
        <f t="shared" si="10"/>
        <v>1.8926370000000002E-3</v>
      </c>
      <c r="W49" s="183">
        <f t="shared" si="10"/>
        <v>1.7474399999999995E-4</v>
      </c>
      <c r="X49" s="183">
        <f t="shared" si="10"/>
        <v>3.9989999999999988E-5</v>
      </c>
      <c r="Y49" s="183">
        <f t="shared" si="10"/>
        <v>1.9596E-5</v>
      </c>
      <c r="Z49" s="183">
        <f t="shared" si="10"/>
        <v>0</v>
      </c>
      <c r="AA49" s="183">
        <f t="shared" si="10"/>
        <v>0.14160088199999998</v>
      </c>
      <c r="AB49" s="183">
        <f t="shared" si="10"/>
        <v>0.97765466400000001</v>
      </c>
      <c r="AC49" s="182">
        <f t="shared" si="8"/>
        <v>977654.66399999999</v>
      </c>
    </row>
    <row r="50" spans="1:29" ht="21" customHeight="1" x14ac:dyDescent="0.35">
      <c r="A50" s="120"/>
      <c r="B50" s="107">
        <v>2018</v>
      </c>
      <c r="C50" s="108" t="s">
        <v>17</v>
      </c>
      <c r="D50" s="183">
        <f t="shared" si="10"/>
        <v>0.47720621700000004</v>
      </c>
      <c r="E50" s="183">
        <f t="shared" si="10"/>
        <v>8.9675453999999988E-2</v>
      </c>
      <c r="F50" s="183">
        <f t="shared" si="10"/>
        <v>0.11465329199999999</v>
      </c>
      <c r="G50" s="183">
        <f t="shared" si="10"/>
        <v>9.1157318999999945E-2</v>
      </c>
      <c r="H50" s="183">
        <f t="shared" si="10"/>
        <v>0.77269228199999984</v>
      </c>
      <c r="I50" s="183">
        <f t="shared" si="10"/>
        <v>1.0688664E-2</v>
      </c>
      <c r="J50" s="183">
        <f t="shared" si="10"/>
        <v>4.5966690000000003E-3</v>
      </c>
      <c r="K50" s="183">
        <f t="shared" si="10"/>
        <v>7.8407460000000026E-3</v>
      </c>
      <c r="L50" s="183">
        <f t="shared" si="10"/>
        <v>9.6835199999999993E-3</v>
      </c>
      <c r="M50" s="183">
        <f t="shared" si="10"/>
        <v>3.2809599000000002E-2</v>
      </c>
      <c r="N50" s="183">
        <f t="shared" si="10"/>
        <v>5.7340500000000001E-3</v>
      </c>
      <c r="O50" s="183">
        <f t="shared" si="10"/>
        <v>1.3329312000000001E-2</v>
      </c>
      <c r="P50" s="183">
        <f t="shared" si="10"/>
        <v>3.0743460000000012E-3</v>
      </c>
      <c r="Q50" s="183">
        <f t="shared" si="10"/>
        <v>9.3848039999999966E-3</v>
      </c>
      <c r="R50" s="183">
        <f t="shared" si="10"/>
        <v>3.1522512000000003E-2</v>
      </c>
      <c r="S50" s="183">
        <f t="shared" si="10"/>
        <v>0.83702439299999987</v>
      </c>
      <c r="T50" s="183">
        <f t="shared" si="10"/>
        <v>1.5506999999999999E-4</v>
      </c>
      <c r="U50" s="183">
        <f t="shared" si="10"/>
        <v>0.14101564499999994</v>
      </c>
      <c r="V50" s="183">
        <f t="shared" si="10"/>
        <v>2.03688E-3</v>
      </c>
      <c r="W50" s="183">
        <f t="shared" si="10"/>
        <v>1.9321199999999995E-4</v>
      </c>
      <c r="X50" s="183">
        <f t="shared" si="10"/>
        <v>2.6819999999999991E-5</v>
      </c>
      <c r="Y50" s="183">
        <f t="shared" si="10"/>
        <v>2.2356000000000004E-5</v>
      </c>
      <c r="Z50" s="183">
        <f t="shared" si="10"/>
        <v>0</v>
      </c>
      <c r="AA50" s="183">
        <f t="shared" si="10"/>
        <v>0.14344998299999995</v>
      </c>
      <c r="AB50" s="183">
        <f t="shared" si="10"/>
        <v>0.98047437599999987</v>
      </c>
      <c r="AC50" s="182">
        <f t="shared" si="8"/>
        <v>980474.37599999981</v>
      </c>
    </row>
    <row r="51" spans="1:29" ht="21" customHeight="1" x14ac:dyDescent="0.35">
      <c r="A51" s="120"/>
      <c r="B51" s="107">
        <v>2019</v>
      </c>
      <c r="C51" s="108" t="s">
        <v>17</v>
      </c>
      <c r="D51" s="183">
        <f t="shared" si="10"/>
        <v>0.48549072599999998</v>
      </c>
      <c r="E51" s="183">
        <f t="shared" si="10"/>
        <v>8.9534445000000004E-2</v>
      </c>
      <c r="F51" s="183">
        <f t="shared" si="10"/>
        <v>0.11390106</v>
      </c>
      <c r="G51" s="183">
        <f t="shared" si="10"/>
        <v>8.6941700999999996E-2</v>
      </c>
      <c r="H51" s="183">
        <f t="shared" si="10"/>
        <v>0.77586793200000004</v>
      </c>
      <c r="I51" s="183">
        <f t="shared" si="10"/>
        <v>1.0409952E-2</v>
      </c>
      <c r="J51" s="183">
        <f t="shared" si="10"/>
        <v>4.6845539999999996E-3</v>
      </c>
      <c r="K51" s="183">
        <f t="shared" si="10"/>
        <v>7.8506819999999995E-3</v>
      </c>
      <c r="L51" s="183">
        <f t="shared" si="10"/>
        <v>9.2386559999999996E-3</v>
      </c>
      <c r="M51" s="183">
        <f t="shared" si="10"/>
        <v>3.2183844000000003E-2</v>
      </c>
      <c r="N51" s="183">
        <f t="shared" si="10"/>
        <v>5.4957000000000001E-3</v>
      </c>
      <c r="O51" s="183">
        <f t="shared" si="10"/>
        <v>1.3753151999999999E-2</v>
      </c>
      <c r="P51" s="183">
        <f t="shared" si="10"/>
        <v>2.6167679999999998E-3</v>
      </c>
      <c r="Q51" s="183">
        <f t="shared" si="10"/>
        <v>8.077608E-3</v>
      </c>
      <c r="R51" s="183">
        <f t="shared" si="10"/>
        <v>2.9943227999999999E-2</v>
      </c>
      <c r="S51" s="183">
        <f t="shared" si="10"/>
        <v>0.83799500400000004</v>
      </c>
      <c r="T51" s="183">
        <f t="shared" si="10"/>
        <v>1.5561000000000001E-4</v>
      </c>
      <c r="U51" s="183">
        <f t="shared" si="10"/>
        <v>0.142711905</v>
      </c>
      <c r="V51" s="183">
        <f t="shared" si="10"/>
        <v>2.1811230000000001E-3</v>
      </c>
      <c r="W51" s="183">
        <f t="shared" si="10"/>
        <v>2.1168000000000001E-4</v>
      </c>
      <c r="X51" s="183">
        <f t="shared" si="10"/>
        <v>1.365E-5</v>
      </c>
      <c r="Y51" s="183">
        <f t="shared" si="10"/>
        <v>2.5116000000000001E-5</v>
      </c>
      <c r="Z51" s="183">
        <f t="shared" si="10"/>
        <v>0</v>
      </c>
      <c r="AA51" s="183">
        <f t="shared" si="10"/>
        <v>0.145299084</v>
      </c>
      <c r="AB51" s="183">
        <f t="shared" si="10"/>
        <v>0.98329408799999996</v>
      </c>
      <c r="AC51" s="182">
        <f t="shared" si="8"/>
        <v>983294.08799999999</v>
      </c>
    </row>
    <row r="52" spans="1:29" ht="21" customHeight="1" x14ac:dyDescent="0.35">
      <c r="A52" s="120"/>
      <c r="B52" s="107">
        <v>2020</v>
      </c>
      <c r="C52" s="108" t="s">
        <v>17</v>
      </c>
      <c r="D52" s="183">
        <f t="shared" si="10"/>
        <v>0.49439398327710793</v>
      </c>
      <c r="E52" s="183">
        <f t="shared" si="10"/>
        <v>8.9394317372875093E-2</v>
      </c>
      <c r="F52" s="183">
        <f t="shared" si="10"/>
        <v>0.11316806650361147</v>
      </c>
      <c r="G52" s="183">
        <f t="shared" si="10"/>
        <v>8.3386816021798038E-2</v>
      </c>
      <c r="H52" s="183">
        <f t="shared" si="10"/>
        <v>0.78034318317539253</v>
      </c>
      <c r="I52" s="183">
        <f t="shared" si="10"/>
        <v>1.0157602379186113E-2</v>
      </c>
      <c r="J52" s="183">
        <f t="shared" si="10"/>
        <v>4.7797244006871345E-3</v>
      </c>
      <c r="K52" s="183">
        <f t="shared" si="10"/>
        <v>7.8606686214436478E-3</v>
      </c>
      <c r="L52" s="183">
        <f t="shared" si="10"/>
        <v>8.8631256319630612E-3</v>
      </c>
      <c r="M52" s="183">
        <f t="shared" si="10"/>
        <v>3.1661121033279956E-2</v>
      </c>
      <c r="N52" s="183">
        <f t="shared" si="10"/>
        <v>5.2914440671410915E-3</v>
      </c>
      <c r="O52" s="183">
        <f t="shared" si="10"/>
        <v>1.4238953840451811E-2</v>
      </c>
      <c r="P52" s="183">
        <f t="shared" si="10"/>
        <v>2.3343890463384891E-3</v>
      </c>
      <c r="Q52" s="183">
        <f t="shared" si="10"/>
        <v>7.2491934559027246E-3</v>
      </c>
      <c r="R52" s="183">
        <f t="shared" si="10"/>
        <v>2.9113980409834119E-2</v>
      </c>
      <c r="S52" s="183">
        <f t="shared" si="10"/>
        <v>0.84111828461850646</v>
      </c>
      <c r="T52" s="183">
        <f t="shared" si="10"/>
        <v>1.5615762825332279E-4</v>
      </c>
      <c r="U52" s="183">
        <f t="shared" si="10"/>
        <v>0.14449394068356899</v>
      </c>
      <c r="V52" s="183">
        <f t="shared" si="10"/>
        <v>2.3836738959956034E-3</v>
      </c>
      <c r="W52" s="183">
        <f t="shared" si="10"/>
        <v>2.4222161924113969E-4</v>
      </c>
      <c r="X52" s="183">
        <f t="shared" si="10"/>
        <v>1.0187292327414643E-5</v>
      </c>
      <c r="Y52" s="183">
        <f t="shared" si="10"/>
        <v>3.096884866148321E-5</v>
      </c>
      <c r="Z52" s="183">
        <f t="shared" si="10"/>
        <v>0</v>
      </c>
      <c r="AA52" s="183">
        <f t="shared" si="10"/>
        <v>0.14731714996804793</v>
      </c>
      <c r="AB52" s="183">
        <f t="shared" si="10"/>
        <v>0.98843543458655436</v>
      </c>
      <c r="AC52" s="182">
        <f t="shared" si="8"/>
        <v>988435.43458655442</v>
      </c>
    </row>
    <row r="53" spans="1:29" ht="21" customHeight="1" x14ac:dyDescent="0.35">
      <c r="A53" s="120"/>
      <c r="B53" s="107">
        <v>2021</v>
      </c>
      <c r="C53" s="108" t="s">
        <v>17</v>
      </c>
      <c r="D53" s="183">
        <f t="shared" si="10"/>
        <v>0.50346051450755258</v>
      </c>
      <c r="E53" s="183">
        <f t="shared" si="10"/>
        <v>8.9254409055222458E-2</v>
      </c>
      <c r="F53" s="183">
        <f t="shared" si="10"/>
        <v>0.11243979007891436</v>
      </c>
      <c r="G53" s="183">
        <f t="shared" si="10"/>
        <v>7.997728370017966E-2</v>
      </c>
      <c r="H53" s="183">
        <f t="shared" si="10"/>
        <v>0.78513199734186911</v>
      </c>
      <c r="I53" s="183">
        <f t="shared" si="10"/>
        <v>9.9113700133917366E-3</v>
      </c>
      <c r="J53" s="183">
        <f t="shared" si="10"/>
        <v>4.876828262951818E-3</v>
      </c>
      <c r="K53" s="183">
        <f t="shared" si="10"/>
        <v>7.8706679465744209E-3</v>
      </c>
      <c r="L53" s="183">
        <f t="shared" si="10"/>
        <v>8.5028597198510952E-3</v>
      </c>
      <c r="M53" s="183">
        <f t="shared" si="10"/>
        <v>3.1161725942769069E-2</v>
      </c>
      <c r="N53" s="183">
        <f t="shared" si="10"/>
        <v>5.0947796123665141E-3</v>
      </c>
      <c r="O53" s="183">
        <f t="shared" si="10"/>
        <v>1.4741915632904905E-2</v>
      </c>
      <c r="P53" s="183">
        <f t="shared" si="10"/>
        <v>2.0824819852830368E-3</v>
      </c>
      <c r="Q53" s="183">
        <f t="shared" si="10"/>
        <v>6.5057385504598518E-3</v>
      </c>
      <c r="R53" s="183">
        <f t="shared" si="10"/>
        <v>2.8424915781014307E-2</v>
      </c>
      <c r="S53" s="183">
        <f t="shared" si="10"/>
        <v>0.84471863906565259</v>
      </c>
      <c r="T53" s="183">
        <f t="shared" si="10"/>
        <v>1.5670718373949591E-4</v>
      </c>
      <c r="U53" s="183">
        <f t="shared" si="10"/>
        <v>0.14629822854839442</v>
      </c>
      <c r="V53" s="183">
        <f t="shared" si="10"/>
        <v>2.6050347653254115E-3</v>
      </c>
      <c r="W53" s="183">
        <f t="shared" si="10"/>
        <v>2.7716984518045938E-4</v>
      </c>
      <c r="X53" s="183">
        <f t="shared" si="10"/>
        <v>7.6029981658755507E-6</v>
      </c>
      <c r="Y53" s="183">
        <f t="shared" si="10"/>
        <v>3.8185602302032597E-5</v>
      </c>
      <c r="Z53" s="183">
        <f t="shared" si="10"/>
        <v>0</v>
      </c>
      <c r="AA53" s="183">
        <f t="shared" si="10"/>
        <v>0.14938292894310767</v>
      </c>
      <c r="AB53" s="183">
        <f t="shared" si="10"/>
        <v>0.99410156800876037</v>
      </c>
      <c r="AC53" s="182">
        <f t="shared" si="8"/>
        <v>994101.56800876034</v>
      </c>
    </row>
    <row r="54" spans="1:29" ht="21" customHeight="1" x14ac:dyDescent="0.35">
      <c r="A54" s="120"/>
      <c r="B54" s="108">
        <v>2022</v>
      </c>
      <c r="C54" s="108" t="s">
        <v>17</v>
      </c>
      <c r="D54" s="183">
        <f t="shared" si="10"/>
        <v>0.51269331391951478</v>
      </c>
      <c r="E54" s="183">
        <f t="shared" si="10"/>
        <v>8.9114719703807549E-2</v>
      </c>
      <c r="F54" s="183">
        <f t="shared" si="10"/>
        <v>0.11171620036988851</v>
      </c>
      <c r="G54" s="183">
        <f t="shared" si="10"/>
        <v>7.670716083447722E-2</v>
      </c>
      <c r="H54" s="183">
        <f t="shared" si="10"/>
        <v>0.79023139482768801</v>
      </c>
      <c r="I54" s="183">
        <f t="shared" si="10"/>
        <v>9.6711066130777349E-3</v>
      </c>
      <c r="J54" s="183">
        <f t="shared" si="10"/>
        <v>4.9759048665873988E-3</v>
      </c>
      <c r="K54" s="183">
        <f t="shared" si="10"/>
        <v>7.8806799915523071E-3</v>
      </c>
      <c r="L54" s="183">
        <f t="shared" si="10"/>
        <v>8.1572377982250324E-3</v>
      </c>
      <c r="M54" s="183">
        <f t="shared" si="10"/>
        <v>3.0684929269442471E-2</v>
      </c>
      <c r="N54" s="183">
        <f t="shared" si="10"/>
        <v>4.9054244870076922E-3</v>
      </c>
      <c r="O54" s="183">
        <f t="shared" si="10"/>
        <v>1.5262643517410983E-2</v>
      </c>
      <c r="P54" s="183">
        <f t="shared" si="10"/>
        <v>1.8577585539268106E-3</v>
      </c>
      <c r="Q54" s="183">
        <f t="shared" si="10"/>
        <v>5.838530085367802E-3</v>
      </c>
      <c r="R54" s="183">
        <f t="shared" si="10"/>
        <v>2.7864356643713287E-2</v>
      </c>
      <c r="S54" s="183">
        <f t="shared" si="10"/>
        <v>0.84878068074084378</v>
      </c>
      <c r="T54" s="183">
        <f t="shared" si="10"/>
        <v>1.572586732409058E-4</v>
      </c>
      <c r="U54" s="183">
        <f t="shared" si="10"/>
        <v>0.14812504645623589</v>
      </c>
      <c r="V54" s="183">
        <f t="shared" si="10"/>
        <v>2.846952403998865E-3</v>
      </c>
      <c r="W54" s="183">
        <f t="shared" si="10"/>
        <v>3.1716047195968849E-4</v>
      </c>
      <c r="X54" s="183">
        <f t="shared" si="10"/>
        <v>5.674283141433817E-6</v>
      </c>
      <c r="Y54" s="183">
        <f t="shared" si="10"/>
        <v>4.7084095347158478E-5</v>
      </c>
      <c r="Z54" s="183">
        <f t="shared" si="10"/>
        <v>0</v>
      </c>
      <c r="AA54" s="183">
        <f t="shared" si="10"/>
        <v>0.15149917638392391</v>
      </c>
      <c r="AB54" s="183">
        <f t="shared" si="10"/>
        <v>1.0002798571247677</v>
      </c>
      <c r="AC54" s="184">
        <f t="shared" si="8"/>
        <v>1000279.8571247677</v>
      </c>
    </row>
    <row r="55" spans="1:29" ht="21" customHeight="1" x14ac:dyDescent="0.35">
      <c r="A55" s="120"/>
      <c r="B55" s="117">
        <v>2023</v>
      </c>
      <c r="C55" s="117" t="s">
        <v>17</v>
      </c>
      <c r="D55" s="185">
        <f t="shared" si="10"/>
        <v>0.52209543065135633</v>
      </c>
      <c r="E55" s="185">
        <f t="shared" si="10"/>
        <v>8.8975248975932966E-2</v>
      </c>
      <c r="F55" s="185">
        <f t="shared" si="10"/>
        <v>0.11099726721586546</v>
      </c>
      <c r="G55" s="185">
        <f t="shared" si="10"/>
        <v>7.3570747230480626E-2</v>
      </c>
      <c r="H55" s="185">
        <f t="shared" si="10"/>
        <v>0.79563869407363541</v>
      </c>
      <c r="I55" s="185">
        <f t="shared" si="10"/>
        <v>9.4366674834198017E-3</v>
      </c>
      <c r="J55" s="185">
        <f t="shared" si="10"/>
        <v>5.0769942893871328E-3</v>
      </c>
      <c r="K55" s="185">
        <f t="shared" si="10"/>
        <v>7.8907047725578494E-3</v>
      </c>
      <c r="L55" s="185">
        <f t="shared" si="10"/>
        <v>7.8256646221556703E-3</v>
      </c>
      <c r="M55" s="185">
        <f t="shared" si="10"/>
        <v>3.0230031167520457E-2</v>
      </c>
      <c r="N55" s="185">
        <f t="shared" si="10"/>
        <v>4.7231070288744808E-3</v>
      </c>
      <c r="O55" s="185">
        <f t="shared" si="10"/>
        <v>1.5801765044673836E-2</v>
      </c>
      <c r="P55" s="185">
        <f t="shared" si="10"/>
        <v>1.6572853302349994E-3</v>
      </c>
      <c r="Q55" s="185">
        <f t="shared" si="10"/>
        <v>5.2397484610468168E-3</v>
      </c>
      <c r="R55" s="185">
        <f t="shared" si="10"/>
        <v>2.7421905864830128E-2</v>
      </c>
      <c r="S55" s="185">
        <f t="shared" si="10"/>
        <v>0.85329063110598602</v>
      </c>
      <c r="T55" s="185">
        <f t="shared" si="10"/>
        <v>1.578121035638078E-4</v>
      </c>
      <c r="U55" s="185">
        <f t="shared" si="10"/>
        <v>0.1499746757384974</v>
      </c>
      <c r="V55" s="185">
        <f t="shared" si="10"/>
        <v>3.1113358249644897E-3</v>
      </c>
      <c r="W55" s="185">
        <f t="shared" si="10"/>
        <v>3.6292102738737632E-4</v>
      </c>
      <c r="X55" s="185">
        <f t="shared" si="10"/>
        <v>4.2348411069821977E-6</v>
      </c>
      <c r="Y55" s="185">
        <f t="shared" si="10"/>
        <v>5.805622802870667E-5</v>
      </c>
      <c r="Z55" s="185">
        <f t="shared" si="10"/>
        <v>0</v>
      </c>
      <c r="AA55" s="185">
        <f t="shared" si="10"/>
        <v>0.15366903576354879</v>
      </c>
      <c r="AB55" s="185">
        <f t="shared" si="10"/>
        <v>1.0069596668695349</v>
      </c>
      <c r="AC55" s="184">
        <f t="shared" si="8"/>
        <v>1006959.6668695349</v>
      </c>
    </row>
    <row r="56" spans="1:29" ht="21" customHeight="1" x14ac:dyDescent="0.35">
      <c r="A56" s="120"/>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row>
    <row r="57" spans="1:29" ht="21" customHeight="1" x14ac:dyDescent="0.35">
      <c r="A57" s="12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row>
    <row r="58" spans="1:29" ht="21" customHeight="1" x14ac:dyDescent="0.35">
      <c r="A58" s="120"/>
      <c r="B58" s="178" t="s">
        <v>83</v>
      </c>
      <c r="C58" s="179" t="s">
        <v>74</v>
      </c>
      <c r="D58" s="179">
        <v>27.9</v>
      </c>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row>
    <row r="59" spans="1:29" ht="21" customHeight="1" x14ac:dyDescent="0.35">
      <c r="A59" s="120"/>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row>
    <row r="60" spans="1:29" ht="21" customHeight="1" x14ac:dyDescent="0.35">
      <c r="A60" s="120"/>
      <c r="B60" s="391" t="s">
        <v>138</v>
      </c>
      <c r="C60" s="357"/>
      <c r="D60" s="357"/>
      <c r="E60" s="357"/>
      <c r="F60" s="357"/>
      <c r="G60" s="357"/>
      <c r="H60" s="357"/>
      <c r="I60" s="357"/>
      <c r="J60" s="357"/>
      <c r="K60" s="357"/>
      <c r="L60" s="357"/>
      <c r="M60" s="357"/>
      <c r="N60" s="357"/>
      <c r="O60" s="357"/>
      <c r="P60" s="357"/>
      <c r="Q60" s="357"/>
      <c r="R60" s="357"/>
      <c r="S60" s="357"/>
      <c r="T60" s="357"/>
      <c r="U60" s="357"/>
      <c r="V60" s="357"/>
      <c r="W60" s="357"/>
      <c r="X60" s="357"/>
      <c r="Y60" s="357"/>
      <c r="Z60" s="357"/>
      <c r="AA60" s="357"/>
      <c r="AB60" s="356"/>
      <c r="AC60" s="120"/>
    </row>
    <row r="61" spans="1:29" ht="21" customHeight="1" x14ac:dyDescent="0.35">
      <c r="A61" s="120"/>
      <c r="B61" s="389" t="s">
        <v>76</v>
      </c>
      <c r="C61" s="389" t="s">
        <v>71</v>
      </c>
      <c r="D61" s="390" t="s">
        <v>122</v>
      </c>
      <c r="E61" s="357"/>
      <c r="F61" s="357"/>
      <c r="G61" s="357"/>
      <c r="H61" s="356"/>
      <c r="I61" s="390" t="s">
        <v>123</v>
      </c>
      <c r="J61" s="357"/>
      <c r="K61" s="357"/>
      <c r="L61" s="357"/>
      <c r="M61" s="356"/>
      <c r="N61" s="390" t="s">
        <v>124</v>
      </c>
      <c r="O61" s="357"/>
      <c r="P61" s="357"/>
      <c r="Q61" s="357"/>
      <c r="R61" s="356"/>
      <c r="S61" s="389" t="s">
        <v>125</v>
      </c>
      <c r="T61" s="389" t="s">
        <v>59</v>
      </c>
      <c r="U61" s="389" t="s">
        <v>126</v>
      </c>
      <c r="V61" s="389" t="s">
        <v>58</v>
      </c>
      <c r="W61" s="389" t="s">
        <v>127</v>
      </c>
      <c r="X61" s="389" t="s">
        <v>54</v>
      </c>
      <c r="Y61" s="389" t="s">
        <v>52</v>
      </c>
      <c r="Z61" s="389" t="s">
        <v>60</v>
      </c>
      <c r="AA61" s="389" t="s">
        <v>128</v>
      </c>
      <c r="AB61" s="389" t="s">
        <v>129</v>
      </c>
      <c r="AC61" s="389" t="s">
        <v>348</v>
      </c>
    </row>
    <row r="62" spans="1:29" ht="21" customHeight="1" x14ac:dyDescent="0.35">
      <c r="A62" s="120"/>
      <c r="B62" s="354"/>
      <c r="C62" s="354"/>
      <c r="D62" s="389" t="s">
        <v>47</v>
      </c>
      <c r="E62" s="390" t="s">
        <v>130</v>
      </c>
      <c r="F62" s="357"/>
      <c r="G62" s="356"/>
      <c r="H62" s="389" t="s">
        <v>131</v>
      </c>
      <c r="I62" s="389" t="s">
        <v>47</v>
      </c>
      <c r="J62" s="390" t="s">
        <v>130</v>
      </c>
      <c r="K62" s="357"/>
      <c r="L62" s="356"/>
      <c r="M62" s="389" t="s">
        <v>132</v>
      </c>
      <c r="N62" s="389" t="s">
        <v>47</v>
      </c>
      <c r="O62" s="390" t="s">
        <v>130</v>
      </c>
      <c r="P62" s="357"/>
      <c r="Q62" s="356"/>
      <c r="R62" s="389" t="s">
        <v>133</v>
      </c>
      <c r="S62" s="354"/>
      <c r="T62" s="354"/>
      <c r="U62" s="354"/>
      <c r="V62" s="354"/>
      <c r="W62" s="354"/>
      <c r="X62" s="354"/>
      <c r="Y62" s="354"/>
      <c r="Z62" s="354"/>
      <c r="AA62" s="354"/>
      <c r="AB62" s="354"/>
      <c r="AC62" s="354"/>
    </row>
    <row r="63" spans="1:29" ht="21" customHeight="1" x14ac:dyDescent="0.35">
      <c r="A63" s="120"/>
      <c r="B63" s="351"/>
      <c r="C63" s="351"/>
      <c r="D63" s="351"/>
      <c r="E63" s="172" t="s">
        <v>134</v>
      </c>
      <c r="F63" s="172" t="s">
        <v>135</v>
      </c>
      <c r="G63" s="172" t="s">
        <v>136</v>
      </c>
      <c r="H63" s="351"/>
      <c r="I63" s="351"/>
      <c r="J63" s="172" t="s">
        <v>134</v>
      </c>
      <c r="K63" s="172" t="s">
        <v>135</v>
      </c>
      <c r="L63" s="172" t="s">
        <v>136</v>
      </c>
      <c r="M63" s="351"/>
      <c r="N63" s="351"/>
      <c r="O63" s="172" t="s">
        <v>134</v>
      </c>
      <c r="P63" s="172" t="s">
        <v>135</v>
      </c>
      <c r="Q63" s="172" t="s">
        <v>136</v>
      </c>
      <c r="R63" s="351"/>
      <c r="S63" s="351"/>
      <c r="T63" s="351"/>
      <c r="U63" s="351"/>
      <c r="V63" s="351"/>
      <c r="W63" s="351"/>
      <c r="X63" s="351"/>
      <c r="Y63" s="351"/>
      <c r="Z63" s="351"/>
      <c r="AA63" s="351"/>
      <c r="AB63" s="351"/>
      <c r="AC63" s="351"/>
    </row>
    <row r="64" spans="1:29" ht="21" customHeight="1" x14ac:dyDescent="0.35">
      <c r="A64" s="120"/>
      <c r="B64" s="122">
        <v>2003</v>
      </c>
      <c r="C64" s="173" t="s">
        <v>17</v>
      </c>
      <c r="D64" s="186">
        <f t="shared" ref="D64:AB74" si="11">D6*$D$58/10^9</f>
        <v>0.72821789999999997</v>
      </c>
      <c r="E64" s="186">
        <f t="shared" si="11"/>
        <v>0.11600820000000001</v>
      </c>
      <c r="F64" s="186">
        <f t="shared" si="11"/>
        <v>0.34166340000000001</v>
      </c>
      <c r="G64" s="186">
        <f t="shared" si="11"/>
        <v>0.25687529999999997</v>
      </c>
      <c r="H64" s="186">
        <f t="shared" si="11"/>
        <v>1.4427648</v>
      </c>
      <c r="I64" s="186">
        <f t="shared" si="11"/>
        <v>8.3588399999999993E-2</v>
      </c>
      <c r="J64" s="186">
        <f t="shared" si="11"/>
        <v>2.2850100000000002E-2</v>
      </c>
      <c r="K64" s="186">
        <f t="shared" si="11"/>
        <v>6.8661899999999998E-2</v>
      </c>
      <c r="L64" s="186">
        <f t="shared" si="11"/>
        <v>7.4102399999999999E-2</v>
      </c>
      <c r="M64" s="186">
        <f t="shared" si="11"/>
        <v>0.2492028</v>
      </c>
      <c r="N64" s="186">
        <f t="shared" si="11"/>
        <v>1.8134999999999998E-2</v>
      </c>
      <c r="O64" s="186">
        <f t="shared" si="11"/>
        <v>2.4551999999999998E-3</v>
      </c>
      <c r="P64" s="186">
        <f t="shared" si="11"/>
        <v>1.28898E-2</v>
      </c>
      <c r="Q64" s="186">
        <f t="shared" si="11"/>
        <v>2.4552000000000001E-2</v>
      </c>
      <c r="R64" s="186">
        <f t="shared" si="11"/>
        <v>5.8032E-2</v>
      </c>
      <c r="S64" s="186">
        <f t="shared" si="11"/>
        <v>1.7499996</v>
      </c>
      <c r="T64" s="186">
        <f t="shared" si="11"/>
        <v>5.5800000000000001E-4</v>
      </c>
      <c r="U64" s="186">
        <f t="shared" si="11"/>
        <v>0.16921349999999999</v>
      </c>
      <c r="V64" s="186">
        <f t="shared" si="11"/>
        <v>2.1204000000000001E-3</v>
      </c>
      <c r="W64" s="186">
        <f t="shared" si="11"/>
        <v>0</v>
      </c>
      <c r="X64" s="186">
        <f t="shared" si="11"/>
        <v>0</v>
      </c>
      <c r="Y64" s="186">
        <f t="shared" si="11"/>
        <v>0</v>
      </c>
      <c r="Z64" s="186">
        <f t="shared" si="11"/>
        <v>0</v>
      </c>
      <c r="AA64" s="186">
        <f t="shared" si="11"/>
        <v>0.17189189999999999</v>
      </c>
      <c r="AB64" s="186">
        <f t="shared" si="11"/>
        <v>1.9218915000000001</v>
      </c>
      <c r="AC64" s="187">
        <f>AB64*10^6</f>
        <v>1921891.5</v>
      </c>
    </row>
    <row r="65" spans="1:29" ht="21" customHeight="1" x14ac:dyDescent="0.35">
      <c r="A65" s="120"/>
      <c r="B65" s="107">
        <v>2004</v>
      </c>
      <c r="C65" s="108" t="s">
        <v>17</v>
      </c>
      <c r="D65" s="188">
        <f t="shared" si="11"/>
        <v>0.71919825547499994</v>
      </c>
      <c r="E65" s="188">
        <f t="shared" si="11"/>
        <v>0.11347612155</v>
      </c>
      <c r="F65" s="188">
        <f t="shared" si="11"/>
        <v>0.33670891800000002</v>
      </c>
      <c r="G65" s="188">
        <f t="shared" si="11"/>
        <v>0.251498412</v>
      </c>
      <c r="H65" s="188">
        <f t="shared" si="11"/>
        <v>1.4208817070249999</v>
      </c>
      <c r="I65" s="188">
        <f t="shared" si="11"/>
        <v>6.9270566399999997E-2</v>
      </c>
      <c r="J65" s="188">
        <f t="shared" si="11"/>
        <v>1.9135891574999998E-2</v>
      </c>
      <c r="K65" s="188">
        <f t="shared" si="11"/>
        <v>5.6509545824999993E-2</v>
      </c>
      <c r="L65" s="188">
        <f t="shared" si="11"/>
        <v>6.0509966399999997E-2</v>
      </c>
      <c r="M65" s="188">
        <f t="shared" si="11"/>
        <v>0.20542597019999997</v>
      </c>
      <c r="N65" s="188">
        <f t="shared" si="11"/>
        <v>1.7165474999999999E-2</v>
      </c>
      <c r="O65" s="188">
        <f t="shared" si="11"/>
        <v>2.7631043999999999E-3</v>
      </c>
      <c r="P65" s="188">
        <f t="shared" si="11"/>
        <v>1.2714099749999999E-2</v>
      </c>
      <c r="Q65" s="188">
        <f t="shared" si="11"/>
        <v>2.1959308799999997E-2</v>
      </c>
      <c r="R65" s="188">
        <f t="shared" si="11"/>
        <v>5.4601987949999993E-2</v>
      </c>
      <c r="S65" s="188">
        <f t="shared" si="11"/>
        <v>1.680909665175</v>
      </c>
      <c r="T65" s="188">
        <f t="shared" si="11"/>
        <v>4.5215437499999999E-4</v>
      </c>
      <c r="U65" s="188">
        <f t="shared" si="11"/>
        <v>0.187213429125</v>
      </c>
      <c r="V65" s="188">
        <f t="shared" si="11"/>
        <v>2.0019435749999998E-3</v>
      </c>
      <c r="W65" s="188">
        <f t="shared" si="11"/>
        <v>6.4030499999999996E-6</v>
      </c>
      <c r="X65" s="188">
        <f t="shared" si="11"/>
        <v>2.0924999999999999E-6</v>
      </c>
      <c r="Y65" s="188">
        <f t="shared" si="11"/>
        <v>0</v>
      </c>
      <c r="Z65" s="188">
        <f t="shared" si="11"/>
        <v>0</v>
      </c>
      <c r="AA65" s="188">
        <f t="shared" si="11"/>
        <v>0.189676022625</v>
      </c>
      <c r="AB65" s="188">
        <f t="shared" si="11"/>
        <v>1.8705856878</v>
      </c>
      <c r="AC65" s="187">
        <f t="shared" ref="AC65:AC84" si="12">AB65*10^6</f>
        <v>1870585.6878</v>
      </c>
    </row>
    <row r="66" spans="1:29" ht="21" customHeight="1" x14ac:dyDescent="0.35">
      <c r="A66" s="120"/>
      <c r="B66" s="107">
        <v>2005</v>
      </c>
      <c r="C66" s="108" t="s">
        <v>17</v>
      </c>
      <c r="D66" s="188">
        <f t="shared" si="11"/>
        <v>0.7101786109499999</v>
      </c>
      <c r="E66" s="188">
        <f t="shared" si="11"/>
        <v>0.1109440431</v>
      </c>
      <c r="F66" s="188">
        <f t="shared" si="11"/>
        <v>0.33175443599999999</v>
      </c>
      <c r="G66" s="188">
        <f t="shared" si="11"/>
        <v>0.24612152400000001</v>
      </c>
      <c r="H66" s="188">
        <f t="shared" si="11"/>
        <v>1.3989986140499999</v>
      </c>
      <c r="I66" s="188">
        <f t="shared" si="11"/>
        <v>5.4952732799999994E-2</v>
      </c>
      <c r="J66" s="188">
        <f t="shared" si="11"/>
        <v>1.5421683149999999E-2</v>
      </c>
      <c r="K66" s="188">
        <f t="shared" si="11"/>
        <v>4.4357191649999995E-2</v>
      </c>
      <c r="L66" s="188">
        <f t="shared" si="11"/>
        <v>4.6917532799999995E-2</v>
      </c>
      <c r="M66" s="188">
        <f t="shared" si="11"/>
        <v>0.1616491404</v>
      </c>
      <c r="N66" s="188">
        <f t="shared" si="11"/>
        <v>1.6195950000000001E-2</v>
      </c>
      <c r="O66" s="188">
        <f t="shared" si="11"/>
        <v>3.0710087999999999E-3</v>
      </c>
      <c r="P66" s="188">
        <f t="shared" si="11"/>
        <v>1.25383995E-2</v>
      </c>
      <c r="Q66" s="188">
        <f t="shared" si="11"/>
        <v>1.9366617599999997E-2</v>
      </c>
      <c r="R66" s="188">
        <f t="shared" si="11"/>
        <v>5.11719759E-2</v>
      </c>
      <c r="S66" s="188">
        <f t="shared" si="11"/>
        <v>1.6118197303499999</v>
      </c>
      <c r="T66" s="188">
        <f t="shared" si="11"/>
        <v>3.4630875000000002E-4</v>
      </c>
      <c r="U66" s="188">
        <f t="shared" si="11"/>
        <v>0.20521335825000001</v>
      </c>
      <c r="V66" s="188">
        <f t="shared" si="11"/>
        <v>1.8834871499999999E-3</v>
      </c>
      <c r="W66" s="188">
        <f t="shared" si="11"/>
        <v>1.2806099999999999E-5</v>
      </c>
      <c r="X66" s="188">
        <f t="shared" si="11"/>
        <v>4.1849999999999997E-6</v>
      </c>
      <c r="Y66" s="188">
        <f t="shared" si="11"/>
        <v>0</v>
      </c>
      <c r="Z66" s="188">
        <f t="shared" si="11"/>
        <v>0</v>
      </c>
      <c r="AA66" s="188">
        <f t="shared" si="11"/>
        <v>0.20746014525000001</v>
      </c>
      <c r="AB66" s="188">
        <f t="shared" si="11"/>
        <v>1.8192798755999999</v>
      </c>
      <c r="AC66" s="187">
        <f t="shared" si="12"/>
        <v>1819279.8755999999</v>
      </c>
    </row>
    <row r="67" spans="1:29" ht="21" customHeight="1" x14ac:dyDescent="0.35">
      <c r="A67" s="120"/>
      <c r="B67" s="107">
        <v>2006</v>
      </c>
      <c r="C67" s="108" t="s">
        <v>17</v>
      </c>
      <c r="D67" s="188">
        <f t="shared" si="11"/>
        <v>0.70115896642499997</v>
      </c>
      <c r="E67" s="188">
        <f t="shared" si="11"/>
        <v>0.10841196465</v>
      </c>
      <c r="F67" s="188">
        <f t="shared" si="11"/>
        <v>0.326799954</v>
      </c>
      <c r="G67" s="188">
        <f t="shared" si="11"/>
        <v>0.24074463600000001</v>
      </c>
      <c r="H67" s="188">
        <f t="shared" si="11"/>
        <v>1.3771155210750001</v>
      </c>
      <c r="I67" s="188">
        <f t="shared" si="11"/>
        <v>4.0634899199999998E-2</v>
      </c>
      <c r="J67" s="188">
        <f t="shared" si="11"/>
        <v>1.1707474725E-2</v>
      </c>
      <c r="K67" s="188">
        <f t="shared" si="11"/>
        <v>3.2204837474999998E-2</v>
      </c>
      <c r="L67" s="188">
        <f t="shared" si="11"/>
        <v>3.33250992E-2</v>
      </c>
      <c r="M67" s="188">
        <f t="shared" si="11"/>
        <v>0.11787231059999999</v>
      </c>
      <c r="N67" s="188">
        <f t="shared" si="11"/>
        <v>1.5226425E-2</v>
      </c>
      <c r="O67" s="188">
        <f t="shared" si="11"/>
        <v>3.3789131999999995E-3</v>
      </c>
      <c r="P67" s="188">
        <f t="shared" si="11"/>
        <v>1.2362699249999999E-2</v>
      </c>
      <c r="Q67" s="188">
        <f t="shared" si="11"/>
        <v>1.67739264E-2</v>
      </c>
      <c r="R67" s="188">
        <f t="shared" si="11"/>
        <v>4.7741963849999992E-2</v>
      </c>
      <c r="S67" s="188">
        <f t="shared" si="11"/>
        <v>1.5427297955249999</v>
      </c>
      <c r="T67" s="188">
        <f t="shared" si="11"/>
        <v>2.4046312499999999E-4</v>
      </c>
      <c r="U67" s="188">
        <f t="shared" si="11"/>
        <v>0.22321328737500001</v>
      </c>
      <c r="V67" s="188">
        <f t="shared" si="11"/>
        <v>1.7650307249999998E-3</v>
      </c>
      <c r="W67" s="188">
        <f t="shared" si="11"/>
        <v>1.9209149999999999E-5</v>
      </c>
      <c r="X67" s="188">
        <f t="shared" si="11"/>
        <v>6.2774999999999996E-6</v>
      </c>
      <c r="Y67" s="188">
        <f t="shared" si="11"/>
        <v>0</v>
      </c>
      <c r="Z67" s="188">
        <f t="shared" si="11"/>
        <v>0</v>
      </c>
      <c r="AA67" s="188">
        <f t="shared" si="11"/>
        <v>0.22524426787499999</v>
      </c>
      <c r="AB67" s="188">
        <f t="shared" si="11"/>
        <v>1.7679740633999999</v>
      </c>
      <c r="AC67" s="187">
        <f t="shared" si="12"/>
        <v>1767974.0633999999</v>
      </c>
    </row>
    <row r="68" spans="1:29" ht="21" customHeight="1" x14ac:dyDescent="0.35">
      <c r="A68" s="120"/>
      <c r="B68" s="107">
        <v>2007</v>
      </c>
      <c r="C68" s="108" t="s">
        <v>17</v>
      </c>
      <c r="D68" s="188">
        <f t="shared" si="11"/>
        <v>0.69213932189999994</v>
      </c>
      <c r="E68" s="188">
        <f t="shared" si="11"/>
        <v>0.10587988619999998</v>
      </c>
      <c r="F68" s="188">
        <f t="shared" si="11"/>
        <v>0.32184547200000002</v>
      </c>
      <c r="G68" s="188">
        <f t="shared" si="11"/>
        <v>0.23536774799999999</v>
      </c>
      <c r="H68" s="188">
        <f t="shared" si="11"/>
        <v>1.3552324280999999</v>
      </c>
      <c r="I68" s="188">
        <f t="shared" si="11"/>
        <v>2.6317065599999998E-2</v>
      </c>
      <c r="J68" s="188">
        <f t="shared" si="11"/>
        <v>7.9932662999999994E-3</v>
      </c>
      <c r="K68" s="188">
        <f t="shared" si="11"/>
        <v>2.00524833E-2</v>
      </c>
      <c r="L68" s="188">
        <f t="shared" si="11"/>
        <v>1.9732665599999998E-2</v>
      </c>
      <c r="M68" s="188">
        <f t="shared" si="11"/>
        <v>7.4095480800000002E-2</v>
      </c>
      <c r="N68" s="188">
        <f t="shared" si="11"/>
        <v>1.4256899999999999E-2</v>
      </c>
      <c r="O68" s="188">
        <f t="shared" si="11"/>
        <v>3.6868175999999996E-3</v>
      </c>
      <c r="P68" s="188">
        <f t="shared" si="11"/>
        <v>1.2186999E-2</v>
      </c>
      <c r="Q68" s="188">
        <f t="shared" si="11"/>
        <v>1.41812352E-2</v>
      </c>
      <c r="R68" s="188">
        <f t="shared" si="11"/>
        <v>4.4311951799999999E-2</v>
      </c>
      <c r="S68" s="188">
        <f t="shared" si="11"/>
        <v>1.4736398606999999</v>
      </c>
      <c r="T68" s="188">
        <f t="shared" si="11"/>
        <v>1.346175E-4</v>
      </c>
      <c r="U68" s="188">
        <f t="shared" si="11"/>
        <v>0.24121321649999999</v>
      </c>
      <c r="V68" s="188">
        <f t="shared" si="11"/>
        <v>1.6465742999999997E-3</v>
      </c>
      <c r="W68" s="188">
        <f t="shared" si="11"/>
        <v>2.5612199999999998E-5</v>
      </c>
      <c r="X68" s="188">
        <f t="shared" si="11"/>
        <v>8.3699999999999995E-6</v>
      </c>
      <c r="Y68" s="188">
        <f t="shared" si="11"/>
        <v>0</v>
      </c>
      <c r="Z68" s="188">
        <f t="shared" si="11"/>
        <v>0</v>
      </c>
      <c r="AA68" s="188">
        <f t="shared" si="11"/>
        <v>0.2430283905</v>
      </c>
      <c r="AB68" s="188">
        <f t="shared" si="11"/>
        <v>1.7166682511999998</v>
      </c>
      <c r="AC68" s="187">
        <f t="shared" si="12"/>
        <v>1716668.2511999998</v>
      </c>
    </row>
    <row r="69" spans="1:29" ht="21" customHeight="1" x14ac:dyDescent="0.35">
      <c r="A69" s="120"/>
      <c r="B69" s="107">
        <v>2008</v>
      </c>
      <c r="C69" s="108" t="s">
        <v>17</v>
      </c>
      <c r="D69" s="188">
        <f t="shared" si="11"/>
        <v>0.66730409225999998</v>
      </c>
      <c r="E69" s="188">
        <f t="shared" si="11"/>
        <v>0.1087567668</v>
      </c>
      <c r="F69" s="188">
        <f t="shared" si="11"/>
        <v>0.28914066791999998</v>
      </c>
      <c r="G69" s="188">
        <f t="shared" si="11"/>
        <v>0.21923689985999997</v>
      </c>
      <c r="H69" s="188">
        <f t="shared" si="11"/>
        <v>1.28443842684</v>
      </c>
      <c r="I69" s="188">
        <f t="shared" si="11"/>
        <v>2.4338129759999997E-2</v>
      </c>
      <c r="J69" s="188">
        <f t="shared" si="11"/>
        <v>7.4758998599999986E-3</v>
      </c>
      <c r="K69" s="188">
        <f t="shared" si="11"/>
        <v>1.8109544039999998E-2</v>
      </c>
      <c r="L69" s="188">
        <f t="shared" si="11"/>
        <v>1.90684224E-2</v>
      </c>
      <c r="M69" s="188">
        <f t="shared" si="11"/>
        <v>6.8991996059999991E-2</v>
      </c>
      <c r="N69" s="188">
        <f t="shared" si="11"/>
        <v>1.3309137E-2</v>
      </c>
      <c r="O69" s="188">
        <f t="shared" si="11"/>
        <v>5.8155206399999994E-3</v>
      </c>
      <c r="P69" s="188">
        <f t="shared" si="11"/>
        <v>1.1296006920000001E-2</v>
      </c>
      <c r="Q69" s="188">
        <f t="shared" si="11"/>
        <v>1.5922708560000002E-2</v>
      </c>
      <c r="R69" s="188">
        <f t="shared" si="11"/>
        <v>4.6343373119999989E-2</v>
      </c>
      <c r="S69" s="188">
        <f t="shared" si="11"/>
        <v>1.3997737960199998</v>
      </c>
      <c r="T69" s="188">
        <f t="shared" si="11"/>
        <v>1.4803740000000001E-4</v>
      </c>
      <c r="U69" s="188">
        <f t="shared" si="11"/>
        <v>0.2277361215</v>
      </c>
      <c r="V69" s="188">
        <f t="shared" si="11"/>
        <v>1.628523E-3</v>
      </c>
      <c r="W69" s="188">
        <f t="shared" si="11"/>
        <v>4.2385680000000002E-5</v>
      </c>
      <c r="X69" s="188">
        <f t="shared" si="11"/>
        <v>3.48192E-5</v>
      </c>
      <c r="Y69" s="188">
        <f t="shared" si="11"/>
        <v>1.5400799999999997E-6</v>
      </c>
      <c r="Z69" s="188">
        <f t="shared" si="11"/>
        <v>0</v>
      </c>
      <c r="AA69" s="188">
        <f t="shared" si="11"/>
        <v>0.22959142685999998</v>
      </c>
      <c r="AB69" s="188">
        <f t="shared" si="11"/>
        <v>1.62936522288</v>
      </c>
      <c r="AC69" s="187">
        <f t="shared" si="12"/>
        <v>1629365.22288</v>
      </c>
    </row>
    <row r="70" spans="1:29" ht="21" customHeight="1" x14ac:dyDescent="0.35">
      <c r="A70" s="120"/>
      <c r="B70" s="107">
        <v>2009</v>
      </c>
      <c r="C70" s="108" t="s">
        <v>17</v>
      </c>
      <c r="D70" s="188">
        <f t="shared" si="11"/>
        <v>0.64246886262000014</v>
      </c>
      <c r="E70" s="188">
        <f t="shared" si="11"/>
        <v>0.11163364739999999</v>
      </c>
      <c r="F70" s="188">
        <f t="shared" si="11"/>
        <v>0.25643586384</v>
      </c>
      <c r="G70" s="188">
        <f t="shared" si="11"/>
        <v>0.20310605171999996</v>
      </c>
      <c r="H70" s="188">
        <f t="shared" si="11"/>
        <v>1.2136444255799999</v>
      </c>
      <c r="I70" s="188">
        <f t="shared" si="11"/>
        <v>2.2359193919999999E-2</v>
      </c>
      <c r="J70" s="188">
        <f t="shared" si="11"/>
        <v>6.9585334199999986E-3</v>
      </c>
      <c r="K70" s="188">
        <f t="shared" si="11"/>
        <v>1.616660478E-2</v>
      </c>
      <c r="L70" s="188">
        <f t="shared" si="11"/>
        <v>1.8404179199999999E-2</v>
      </c>
      <c r="M70" s="188">
        <f t="shared" si="11"/>
        <v>6.3888511319999994E-2</v>
      </c>
      <c r="N70" s="188">
        <f t="shared" si="11"/>
        <v>1.2361374000000001E-2</v>
      </c>
      <c r="O70" s="188">
        <f t="shared" si="11"/>
        <v>7.9442236799999993E-3</v>
      </c>
      <c r="P70" s="188">
        <f t="shared" si="11"/>
        <v>1.0405014840000002E-2</v>
      </c>
      <c r="Q70" s="188">
        <f t="shared" si="11"/>
        <v>1.7664181920000001E-2</v>
      </c>
      <c r="R70" s="188">
        <f t="shared" si="11"/>
        <v>4.8374794440000007E-2</v>
      </c>
      <c r="S70" s="188">
        <f t="shared" si="11"/>
        <v>1.3259077313399998</v>
      </c>
      <c r="T70" s="188">
        <f t="shared" si="11"/>
        <v>1.6145729999999999E-4</v>
      </c>
      <c r="U70" s="188">
        <f t="shared" si="11"/>
        <v>0.2142590265</v>
      </c>
      <c r="V70" s="188">
        <f t="shared" si="11"/>
        <v>1.6104717000000001E-3</v>
      </c>
      <c r="W70" s="188">
        <f t="shared" si="11"/>
        <v>5.9159159999999998E-5</v>
      </c>
      <c r="X70" s="188">
        <f t="shared" si="11"/>
        <v>6.1268399999999998E-5</v>
      </c>
      <c r="Y70" s="188">
        <f t="shared" si="11"/>
        <v>3.0801599999999995E-6</v>
      </c>
      <c r="Z70" s="188">
        <f t="shared" si="11"/>
        <v>0</v>
      </c>
      <c r="AA70" s="188">
        <f t="shared" si="11"/>
        <v>0.21615446322000001</v>
      </c>
      <c r="AB70" s="188">
        <f t="shared" si="11"/>
        <v>1.5420621945600002</v>
      </c>
      <c r="AC70" s="187">
        <f t="shared" si="12"/>
        <v>1542062.1945600002</v>
      </c>
    </row>
    <row r="71" spans="1:29" ht="21" customHeight="1" x14ac:dyDescent="0.35">
      <c r="A71" s="120"/>
      <c r="B71" s="107">
        <v>2010</v>
      </c>
      <c r="C71" s="108" t="s">
        <v>17</v>
      </c>
      <c r="D71" s="188">
        <f t="shared" si="11"/>
        <v>0.61763363298000007</v>
      </c>
      <c r="E71" s="188">
        <f t="shared" si="11"/>
        <v>0.114510528</v>
      </c>
      <c r="F71" s="188">
        <f t="shared" si="11"/>
        <v>0.22373105975999996</v>
      </c>
      <c r="G71" s="188">
        <f t="shared" si="11"/>
        <v>0.18697520357999997</v>
      </c>
      <c r="H71" s="188">
        <f t="shared" si="11"/>
        <v>1.1428504243199999</v>
      </c>
      <c r="I71" s="188">
        <f t="shared" si="11"/>
        <v>2.0380258079999998E-2</v>
      </c>
      <c r="J71" s="188">
        <f t="shared" si="11"/>
        <v>6.4411669799999986E-3</v>
      </c>
      <c r="K71" s="188">
        <f t="shared" si="11"/>
        <v>1.4223665520000001E-2</v>
      </c>
      <c r="L71" s="188">
        <f t="shared" si="11"/>
        <v>1.7739936000000001E-2</v>
      </c>
      <c r="M71" s="188">
        <f t="shared" si="11"/>
        <v>5.8785026580000004E-2</v>
      </c>
      <c r="N71" s="188">
        <f t="shared" si="11"/>
        <v>1.1413611000000002E-2</v>
      </c>
      <c r="O71" s="188">
        <f t="shared" si="11"/>
        <v>1.007292672E-2</v>
      </c>
      <c r="P71" s="188">
        <f t="shared" si="11"/>
        <v>9.5140227600000009E-3</v>
      </c>
      <c r="Q71" s="188">
        <f t="shared" si="11"/>
        <v>1.940565528E-2</v>
      </c>
      <c r="R71" s="188">
        <f t="shared" si="11"/>
        <v>5.0406215760000005E-2</v>
      </c>
      <c r="S71" s="188">
        <f t="shared" si="11"/>
        <v>1.2520416666599998</v>
      </c>
      <c r="T71" s="188">
        <f t="shared" si="11"/>
        <v>1.748772E-4</v>
      </c>
      <c r="U71" s="188">
        <f t="shared" si="11"/>
        <v>0.20078193150000001</v>
      </c>
      <c r="V71" s="188">
        <f t="shared" si="11"/>
        <v>1.5924203999999999E-3</v>
      </c>
      <c r="W71" s="188">
        <f t="shared" si="11"/>
        <v>7.5932639999999995E-5</v>
      </c>
      <c r="X71" s="188">
        <f t="shared" si="11"/>
        <v>8.7717599999999988E-5</v>
      </c>
      <c r="Y71" s="188">
        <f t="shared" si="11"/>
        <v>4.6202399999999997E-6</v>
      </c>
      <c r="Z71" s="188">
        <f t="shared" si="11"/>
        <v>0</v>
      </c>
      <c r="AA71" s="188">
        <f t="shared" si="11"/>
        <v>0.20271749957999999</v>
      </c>
      <c r="AB71" s="188">
        <f t="shared" si="11"/>
        <v>1.4547591662399997</v>
      </c>
      <c r="AC71" s="187">
        <f t="shared" si="12"/>
        <v>1454759.1662399997</v>
      </c>
    </row>
    <row r="72" spans="1:29" ht="21" customHeight="1" x14ac:dyDescent="0.35">
      <c r="A72" s="120"/>
      <c r="B72" s="107">
        <v>2011</v>
      </c>
      <c r="C72" s="108" t="s">
        <v>17</v>
      </c>
      <c r="D72" s="188">
        <f t="shared" si="11"/>
        <v>0.59279840334</v>
      </c>
      <c r="E72" s="188">
        <f t="shared" si="11"/>
        <v>0.11738740859999999</v>
      </c>
      <c r="F72" s="188">
        <f t="shared" si="11"/>
        <v>0.19102625567999998</v>
      </c>
      <c r="G72" s="188">
        <f t="shared" si="11"/>
        <v>0.17084435543999996</v>
      </c>
      <c r="H72" s="188">
        <f t="shared" si="11"/>
        <v>1.07205642306</v>
      </c>
      <c r="I72" s="188">
        <f t="shared" si="11"/>
        <v>1.8401322239999993E-2</v>
      </c>
      <c r="J72" s="188">
        <f t="shared" si="11"/>
        <v>5.9238005399999977E-3</v>
      </c>
      <c r="K72" s="188">
        <f t="shared" si="11"/>
        <v>1.2280726260000001E-2</v>
      </c>
      <c r="L72" s="188">
        <f t="shared" si="11"/>
        <v>1.70756928E-2</v>
      </c>
      <c r="M72" s="188">
        <f t="shared" si="11"/>
        <v>5.3681541839999999E-2</v>
      </c>
      <c r="N72" s="188">
        <f t="shared" si="11"/>
        <v>1.0465848000000002E-2</v>
      </c>
      <c r="O72" s="188">
        <f t="shared" si="11"/>
        <v>1.2201629759999999E-2</v>
      </c>
      <c r="P72" s="188">
        <f t="shared" si="11"/>
        <v>8.623030680000001E-3</v>
      </c>
      <c r="Q72" s="188">
        <f t="shared" si="11"/>
        <v>2.1147128640000002E-2</v>
      </c>
      <c r="R72" s="188">
        <f t="shared" si="11"/>
        <v>5.2437637080000009E-2</v>
      </c>
      <c r="S72" s="188">
        <f t="shared" si="11"/>
        <v>1.17817560198</v>
      </c>
      <c r="T72" s="188">
        <f t="shared" si="11"/>
        <v>1.8829710000000001E-4</v>
      </c>
      <c r="U72" s="188">
        <f t="shared" si="11"/>
        <v>0.18730483649999999</v>
      </c>
      <c r="V72" s="188">
        <f t="shared" si="11"/>
        <v>1.5743690999999998E-3</v>
      </c>
      <c r="W72" s="188">
        <f t="shared" si="11"/>
        <v>9.2706119999999998E-5</v>
      </c>
      <c r="X72" s="188">
        <f t="shared" si="11"/>
        <v>1.1416679999999999E-4</v>
      </c>
      <c r="Y72" s="188">
        <f t="shared" si="11"/>
        <v>6.160319999999999E-6</v>
      </c>
      <c r="Z72" s="188">
        <f t="shared" si="11"/>
        <v>0</v>
      </c>
      <c r="AA72" s="188">
        <f t="shared" si="11"/>
        <v>0.18928053593999997</v>
      </c>
      <c r="AB72" s="188">
        <f t="shared" si="11"/>
        <v>1.3674561379200001</v>
      </c>
      <c r="AC72" s="187">
        <f t="shared" si="12"/>
        <v>1367456.1379200001</v>
      </c>
    </row>
    <row r="73" spans="1:29" ht="21" customHeight="1" x14ac:dyDescent="0.35">
      <c r="A73" s="120"/>
      <c r="B73" s="107">
        <v>2012</v>
      </c>
      <c r="C73" s="108" t="s">
        <v>17</v>
      </c>
      <c r="D73" s="188">
        <f t="shared" si="11"/>
        <v>0.56796317369999993</v>
      </c>
      <c r="E73" s="188">
        <f t="shared" si="11"/>
        <v>0.12026428919999999</v>
      </c>
      <c r="F73" s="188">
        <f t="shared" si="11"/>
        <v>0.1583214516</v>
      </c>
      <c r="G73" s="188">
        <f t="shared" si="11"/>
        <v>0.15471350729999997</v>
      </c>
      <c r="H73" s="188">
        <f t="shared" si="11"/>
        <v>1.0012624217999999</v>
      </c>
      <c r="I73" s="188">
        <f t="shared" si="11"/>
        <v>1.6422386399999999E-2</v>
      </c>
      <c r="J73" s="188">
        <f t="shared" si="11"/>
        <v>5.4064340999999995E-3</v>
      </c>
      <c r="K73" s="188">
        <f t="shared" si="11"/>
        <v>1.0337786999999999E-2</v>
      </c>
      <c r="L73" s="188">
        <f t="shared" si="11"/>
        <v>1.6411449599999999E-2</v>
      </c>
      <c r="M73" s="188">
        <f t="shared" si="11"/>
        <v>4.8578057099999995E-2</v>
      </c>
      <c r="N73" s="188">
        <f t="shared" si="11"/>
        <v>9.5180850000000008E-3</v>
      </c>
      <c r="O73" s="188">
        <f t="shared" si="11"/>
        <v>1.43303328E-2</v>
      </c>
      <c r="P73" s="188">
        <f t="shared" si="11"/>
        <v>7.7320385999999994E-3</v>
      </c>
      <c r="Q73" s="188">
        <f t="shared" si="11"/>
        <v>2.2888602000000001E-2</v>
      </c>
      <c r="R73" s="188">
        <f t="shared" si="11"/>
        <v>5.4469058399999999E-2</v>
      </c>
      <c r="S73" s="188">
        <f t="shared" si="11"/>
        <v>1.1043095373</v>
      </c>
      <c r="T73" s="188">
        <f t="shared" si="11"/>
        <v>2.0171699999999999E-4</v>
      </c>
      <c r="U73" s="188">
        <f t="shared" si="11"/>
        <v>0.17382774149999999</v>
      </c>
      <c r="V73" s="188">
        <f t="shared" si="11"/>
        <v>1.5563177999999998E-3</v>
      </c>
      <c r="W73" s="188">
        <f t="shared" si="11"/>
        <v>1.0947959999999999E-4</v>
      </c>
      <c r="X73" s="188">
        <f t="shared" si="11"/>
        <v>1.4061600000000001E-4</v>
      </c>
      <c r="Y73" s="188">
        <f t="shared" si="11"/>
        <v>7.7004E-6</v>
      </c>
      <c r="Z73" s="188">
        <f t="shared" si="11"/>
        <v>0</v>
      </c>
      <c r="AA73" s="188">
        <f t="shared" si="11"/>
        <v>0.17584357229999997</v>
      </c>
      <c r="AB73" s="188">
        <f t="shared" si="11"/>
        <v>1.2801531095999998</v>
      </c>
      <c r="AC73" s="187">
        <f t="shared" si="12"/>
        <v>1280153.1095999999</v>
      </c>
    </row>
    <row r="74" spans="1:29" ht="21" customHeight="1" x14ac:dyDescent="0.35">
      <c r="A74" s="120"/>
      <c r="B74" s="107">
        <v>2013</v>
      </c>
      <c r="C74" s="108" t="s">
        <v>17</v>
      </c>
      <c r="D74" s="188">
        <f t="shared" si="11"/>
        <v>0.57896973565714283</v>
      </c>
      <c r="E74" s="188">
        <f t="shared" si="11"/>
        <v>0.12007694867142855</v>
      </c>
      <c r="F74" s="188">
        <f t="shared" si="11"/>
        <v>0.15732205765714286</v>
      </c>
      <c r="G74" s="188">
        <f t="shared" si="11"/>
        <v>0.14911275767142856</v>
      </c>
      <c r="H74" s="188">
        <f t="shared" si="11"/>
        <v>1.0054814996571428</v>
      </c>
      <c r="I74" s="188">
        <f t="shared" ref="I74:AB74" si="13">I16*$D$58/10^9</f>
        <v>1.6052097599999999E-2</v>
      </c>
      <c r="J74" s="188">
        <f t="shared" si="13"/>
        <v>5.5231956E-3</v>
      </c>
      <c r="K74" s="188">
        <f t="shared" si="13"/>
        <v>1.0350987685714286E-2</v>
      </c>
      <c r="L74" s="188">
        <f t="shared" si="13"/>
        <v>1.5820416E-2</v>
      </c>
      <c r="M74" s="188">
        <f t="shared" si="13"/>
        <v>4.7746696885714285E-2</v>
      </c>
      <c r="N74" s="188">
        <f t="shared" si="13"/>
        <v>9.2014200000000001E-3</v>
      </c>
      <c r="O74" s="188">
        <f t="shared" si="13"/>
        <v>1.4893434514285714E-2</v>
      </c>
      <c r="P74" s="188">
        <f t="shared" si="13"/>
        <v>7.1241135428571434E-3</v>
      </c>
      <c r="Q74" s="188">
        <f t="shared" si="13"/>
        <v>2.1151898742857139E-2</v>
      </c>
      <c r="R74" s="188">
        <f t="shared" si="13"/>
        <v>5.2370866799999999E-2</v>
      </c>
      <c r="S74" s="188">
        <f t="shared" si="13"/>
        <v>1.1055990633428572</v>
      </c>
      <c r="T74" s="188">
        <f t="shared" si="13"/>
        <v>2.0243442857142854E-4</v>
      </c>
      <c r="U74" s="188">
        <f t="shared" si="13"/>
        <v>0.17608134407142856</v>
      </c>
      <c r="V74" s="188">
        <f t="shared" si="13"/>
        <v>1.7479549285714284E-3</v>
      </c>
      <c r="W74" s="188">
        <f t="shared" si="13"/>
        <v>1.3401565714285711E-4</v>
      </c>
      <c r="X74" s="188">
        <f t="shared" si="13"/>
        <v>1.2311871428571429E-4</v>
      </c>
      <c r="Y74" s="188">
        <f t="shared" si="13"/>
        <v>1.1367257142857142E-5</v>
      </c>
      <c r="Z74" s="188">
        <f t="shared" si="13"/>
        <v>0</v>
      </c>
      <c r="AA74" s="188">
        <f t="shared" si="13"/>
        <v>0.17830023505714282</v>
      </c>
      <c r="AB74" s="188">
        <f t="shared" si="13"/>
        <v>1.2838992983999999</v>
      </c>
      <c r="AC74" s="187">
        <f t="shared" si="12"/>
        <v>1283899.2984</v>
      </c>
    </row>
    <row r="75" spans="1:29" ht="21" customHeight="1" x14ac:dyDescent="0.35">
      <c r="A75" s="120"/>
      <c r="B75" s="107">
        <v>2014</v>
      </c>
      <c r="C75" s="108" t="s">
        <v>17</v>
      </c>
      <c r="D75" s="188">
        <f t="shared" ref="D75:AB84" si="14">D17*$D$58/10^9</f>
        <v>0.58997629761428572</v>
      </c>
      <c r="E75" s="188">
        <f t="shared" si="14"/>
        <v>0.11988960814285712</v>
      </c>
      <c r="F75" s="188">
        <f t="shared" si="14"/>
        <v>0.15632266371428571</v>
      </c>
      <c r="G75" s="188">
        <f t="shared" si="14"/>
        <v>0.1435120080428571</v>
      </c>
      <c r="H75" s="188">
        <f t="shared" si="14"/>
        <v>1.0097005775142858</v>
      </c>
      <c r="I75" s="188">
        <f t="shared" si="14"/>
        <v>1.5681808799999999E-2</v>
      </c>
      <c r="J75" s="188">
        <f t="shared" si="14"/>
        <v>5.6399570999999997E-3</v>
      </c>
      <c r="K75" s="188">
        <f t="shared" si="14"/>
        <v>1.0364188371428572E-2</v>
      </c>
      <c r="L75" s="188">
        <f t="shared" si="14"/>
        <v>1.5229382399999998E-2</v>
      </c>
      <c r="M75" s="188">
        <f t="shared" si="14"/>
        <v>4.6915336671428567E-2</v>
      </c>
      <c r="N75" s="188">
        <f t="shared" si="14"/>
        <v>8.8847549999999994E-3</v>
      </c>
      <c r="O75" s="188">
        <f t="shared" si="14"/>
        <v>1.5456536228571427E-2</v>
      </c>
      <c r="P75" s="188">
        <f t="shared" si="14"/>
        <v>6.5161884857142865E-3</v>
      </c>
      <c r="Q75" s="188">
        <f t="shared" si="14"/>
        <v>1.9415195485714284E-2</v>
      </c>
      <c r="R75" s="188">
        <f t="shared" si="14"/>
        <v>5.0272675199999999E-2</v>
      </c>
      <c r="S75" s="188">
        <f t="shared" si="14"/>
        <v>1.1068885893857143</v>
      </c>
      <c r="T75" s="188">
        <f t="shared" si="14"/>
        <v>2.0315185714285709E-4</v>
      </c>
      <c r="U75" s="188">
        <f t="shared" si="14"/>
        <v>0.1783349466428571</v>
      </c>
      <c r="V75" s="188">
        <f t="shared" si="14"/>
        <v>1.9395920571428568E-3</v>
      </c>
      <c r="W75" s="188">
        <f t="shared" si="14"/>
        <v>1.5855171428571426E-4</v>
      </c>
      <c r="X75" s="188">
        <f t="shared" si="14"/>
        <v>1.0562142857142855E-4</v>
      </c>
      <c r="Y75" s="188">
        <f t="shared" si="14"/>
        <v>1.5034114285714287E-5</v>
      </c>
      <c r="Z75" s="188">
        <f t="shared" si="14"/>
        <v>0</v>
      </c>
      <c r="AA75" s="188">
        <f t="shared" si="14"/>
        <v>0.18075689781428569</v>
      </c>
      <c r="AB75" s="188">
        <f t="shared" si="14"/>
        <v>1.2876454872</v>
      </c>
      <c r="AC75" s="187">
        <f t="shared" si="12"/>
        <v>1287645.4872000001</v>
      </c>
    </row>
    <row r="76" spans="1:29" ht="21" customHeight="1" x14ac:dyDescent="0.35">
      <c r="A76" s="120"/>
      <c r="B76" s="107">
        <v>2015</v>
      </c>
      <c r="C76" s="108" t="s">
        <v>17</v>
      </c>
      <c r="D76" s="188">
        <f t="shared" si="14"/>
        <v>0.6009828595714285</v>
      </c>
      <c r="E76" s="188">
        <f t="shared" si="14"/>
        <v>0.11970226761428571</v>
      </c>
      <c r="F76" s="188">
        <f t="shared" si="14"/>
        <v>0.15532326977142855</v>
      </c>
      <c r="G76" s="188">
        <f t="shared" si="14"/>
        <v>0.1379112584142857</v>
      </c>
      <c r="H76" s="188">
        <f t="shared" si="14"/>
        <v>1.0139196553714287</v>
      </c>
      <c r="I76" s="188">
        <f t="shared" si="14"/>
        <v>1.531152E-2</v>
      </c>
      <c r="J76" s="188">
        <f t="shared" si="14"/>
        <v>5.7567185999999994E-3</v>
      </c>
      <c r="K76" s="188">
        <f t="shared" si="14"/>
        <v>1.0377389057142859E-2</v>
      </c>
      <c r="L76" s="188">
        <f t="shared" si="14"/>
        <v>1.4638348799999999E-2</v>
      </c>
      <c r="M76" s="188">
        <f t="shared" si="14"/>
        <v>4.6083976457142857E-2</v>
      </c>
      <c r="N76" s="188">
        <f t="shared" si="14"/>
        <v>8.5680900000000004E-3</v>
      </c>
      <c r="O76" s="188">
        <f t="shared" si="14"/>
        <v>1.6019637942857143E-2</v>
      </c>
      <c r="P76" s="188">
        <f t="shared" si="14"/>
        <v>5.9082634285714296E-3</v>
      </c>
      <c r="Q76" s="188">
        <f t="shared" si="14"/>
        <v>1.7678492228571426E-2</v>
      </c>
      <c r="R76" s="188">
        <f t="shared" si="14"/>
        <v>4.8174483599999991E-2</v>
      </c>
      <c r="S76" s="188">
        <f t="shared" si="14"/>
        <v>1.1081781154285715</v>
      </c>
      <c r="T76" s="188">
        <f t="shared" si="14"/>
        <v>2.0386928571428572E-4</v>
      </c>
      <c r="U76" s="188">
        <f t="shared" si="14"/>
        <v>0.18058854921428566</v>
      </c>
      <c r="V76" s="188">
        <f t="shared" si="14"/>
        <v>2.1312291857142852E-3</v>
      </c>
      <c r="W76" s="188">
        <f t="shared" si="14"/>
        <v>1.8308777142857138E-4</v>
      </c>
      <c r="X76" s="188">
        <f t="shared" si="14"/>
        <v>8.8124142857142862E-5</v>
      </c>
      <c r="Y76" s="188">
        <f t="shared" si="14"/>
        <v>1.8700971428571427E-5</v>
      </c>
      <c r="Z76" s="188">
        <f t="shared" si="14"/>
        <v>0</v>
      </c>
      <c r="AA76" s="188">
        <f t="shared" si="14"/>
        <v>0.18321356057142851</v>
      </c>
      <c r="AB76" s="188">
        <f t="shared" si="14"/>
        <v>1.2913916759999999</v>
      </c>
      <c r="AC76" s="187">
        <f t="shared" si="12"/>
        <v>1291391.676</v>
      </c>
    </row>
    <row r="77" spans="1:29" ht="21" customHeight="1" x14ac:dyDescent="0.35">
      <c r="A77" s="120"/>
      <c r="B77" s="107">
        <v>2016</v>
      </c>
      <c r="C77" s="108" t="s">
        <v>17</v>
      </c>
      <c r="D77" s="188">
        <f t="shared" si="14"/>
        <v>0.6119894215285715</v>
      </c>
      <c r="E77" s="188">
        <f t="shared" si="14"/>
        <v>0.11951492708571428</v>
      </c>
      <c r="F77" s="188">
        <f t="shared" si="14"/>
        <v>0.15432387582857141</v>
      </c>
      <c r="G77" s="188">
        <f t="shared" si="14"/>
        <v>0.13231050878571424</v>
      </c>
      <c r="H77" s="188">
        <f t="shared" si="14"/>
        <v>1.0181387332285712</v>
      </c>
      <c r="I77" s="188">
        <f t="shared" si="14"/>
        <v>1.4941231199999998E-2</v>
      </c>
      <c r="J77" s="188">
        <f t="shared" si="14"/>
        <v>5.8734801E-3</v>
      </c>
      <c r="K77" s="188">
        <f t="shared" si="14"/>
        <v>1.0390589742857143E-2</v>
      </c>
      <c r="L77" s="188">
        <f t="shared" si="14"/>
        <v>1.4047315199999999E-2</v>
      </c>
      <c r="M77" s="188">
        <f t="shared" si="14"/>
        <v>4.5252616242857133E-2</v>
      </c>
      <c r="N77" s="188">
        <f t="shared" si="14"/>
        <v>8.2514249999999997E-3</v>
      </c>
      <c r="O77" s="188">
        <f t="shared" si="14"/>
        <v>1.658273965714286E-2</v>
      </c>
      <c r="P77" s="188">
        <f t="shared" si="14"/>
        <v>5.3003383714285736E-3</v>
      </c>
      <c r="Q77" s="188">
        <f t="shared" si="14"/>
        <v>1.5941788971428568E-2</v>
      </c>
      <c r="R77" s="188">
        <f t="shared" si="14"/>
        <v>4.6076292000000005E-2</v>
      </c>
      <c r="S77" s="188">
        <f t="shared" si="14"/>
        <v>1.1094676414714284</v>
      </c>
      <c r="T77" s="188">
        <f t="shared" si="14"/>
        <v>2.0458671428571427E-4</v>
      </c>
      <c r="U77" s="188">
        <f t="shared" si="14"/>
        <v>0.1828421517857142</v>
      </c>
      <c r="V77" s="188">
        <f t="shared" si="14"/>
        <v>2.322866314285714E-3</v>
      </c>
      <c r="W77" s="188">
        <f t="shared" si="14"/>
        <v>2.0762382857142852E-4</v>
      </c>
      <c r="X77" s="188">
        <f t="shared" si="14"/>
        <v>7.0626857142857137E-5</v>
      </c>
      <c r="Y77" s="188">
        <f t="shared" si="14"/>
        <v>2.2367828571428572E-5</v>
      </c>
      <c r="Z77" s="188">
        <f t="shared" si="14"/>
        <v>0</v>
      </c>
      <c r="AA77" s="188">
        <f t="shared" si="14"/>
        <v>0.18567022332857139</v>
      </c>
      <c r="AB77" s="188">
        <f t="shared" si="14"/>
        <v>1.2951378648</v>
      </c>
      <c r="AC77" s="187">
        <f t="shared" si="12"/>
        <v>1295137.8648000001</v>
      </c>
    </row>
    <row r="78" spans="1:29" ht="21" customHeight="1" x14ac:dyDescent="0.35">
      <c r="A78" s="120"/>
      <c r="B78" s="107">
        <v>2017</v>
      </c>
      <c r="C78" s="108" t="s">
        <v>17</v>
      </c>
      <c r="D78" s="188">
        <f t="shared" si="14"/>
        <v>0.62299598348571428</v>
      </c>
      <c r="E78" s="188">
        <f t="shared" si="14"/>
        <v>0.11932758655714285</v>
      </c>
      <c r="F78" s="188">
        <f t="shared" si="14"/>
        <v>0.15332448188571426</v>
      </c>
      <c r="G78" s="188">
        <f t="shared" si="14"/>
        <v>0.12670975915714278</v>
      </c>
      <c r="H78" s="188">
        <f t="shared" si="14"/>
        <v>1.0223578110857143</v>
      </c>
      <c r="I78" s="188">
        <f t="shared" si="14"/>
        <v>1.4570942399999998E-2</v>
      </c>
      <c r="J78" s="188">
        <f t="shared" si="14"/>
        <v>5.9902415999999997E-3</v>
      </c>
      <c r="K78" s="188">
        <f t="shared" si="14"/>
        <v>1.0403790428571431E-2</v>
      </c>
      <c r="L78" s="188">
        <f t="shared" si="14"/>
        <v>1.34562816E-2</v>
      </c>
      <c r="M78" s="188">
        <f t="shared" si="14"/>
        <v>4.4421256028571429E-2</v>
      </c>
      <c r="N78" s="188">
        <f t="shared" si="14"/>
        <v>7.9347600000000008E-3</v>
      </c>
      <c r="O78" s="188">
        <f t="shared" si="14"/>
        <v>1.714584137142857E-2</v>
      </c>
      <c r="P78" s="188">
        <f t="shared" si="14"/>
        <v>4.6924133142857158E-3</v>
      </c>
      <c r="Q78" s="188">
        <f t="shared" si="14"/>
        <v>1.4205085714285711E-2</v>
      </c>
      <c r="R78" s="188">
        <f t="shared" si="14"/>
        <v>4.3978100399999998E-2</v>
      </c>
      <c r="S78" s="188">
        <f t="shared" si="14"/>
        <v>1.1107571675142858</v>
      </c>
      <c r="T78" s="188">
        <f t="shared" si="14"/>
        <v>2.0530414285714282E-4</v>
      </c>
      <c r="U78" s="188">
        <f t="shared" si="14"/>
        <v>0.18509575435714279</v>
      </c>
      <c r="V78" s="188">
        <f t="shared" si="14"/>
        <v>2.5145034428571428E-3</v>
      </c>
      <c r="W78" s="188">
        <f t="shared" si="14"/>
        <v>2.3215988571428567E-4</v>
      </c>
      <c r="X78" s="188">
        <f t="shared" si="14"/>
        <v>5.3129571428571411E-5</v>
      </c>
      <c r="Y78" s="188">
        <f t="shared" si="14"/>
        <v>2.6034685714285716E-5</v>
      </c>
      <c r="Z78" s="188">
        <f t="shared" si="14"/>
        <v>0</v>
      </c>
      <c r="AA78" s="188">
        <f t="shared" si="14"/>
        <v>0.18812688608571423</v>
      </c>
      <c r="AB78" s="188">
        <f t="shared" si="14"/>
        <v>1.2988840535999999</v>
      </c>
      <c r="AC78" s="187">
        <f t="shared" si="12"/>
        <v>1298884.0536</v>
      </c>
    </row>
    <row r="79" spans="1:29" ht="21" customHeight="1" x14ac:dyDescent="0.35">
      <c r="A79" s="120"/>
      <c r="B79" s="107">
        <v>2018</v>
      </c>
      <c r="C79" s="108" t="s">
        <v>17</v>
      </c>
      <c r="D79" s="188">
        <f t="shared" si="14"/>
        <v>0.63400254544285717</v>
      </c>
      <c r="E79" s="188">
        <f t="shared" si="14"/>
        <v>0.1191402460285714</v>
      </c>
      <c r="F79" s="188">
        <f t="shared" si="14"/>
        <v>0.15232508794285712</v>
      </c>
      <c r="G79" s="188">
        <f t="shared" si="14"/>
        <v>0.12110900952857136</v>
      </c>
      <c r="H79" s="188">
        <f t="shared" si="14"/>
        <v>1.026576888942857</v>
      </c>
      <c r="I79" s="188">
        <f t="shared" si="14"/>
        <v>1.42006536E-2</v>
      </c>
      <c r="J79" s="188">
        <f t="shared" si="14"/>
        <v>6.1070030999999993E-3</v>
      </c>
      <c r="K79" s="188">
        <f t="shared" si="14"/>
        <v>1.0416991114285717E-2</v>
      </c>
      <c r="L79" s="188">
        <f t="shared" si="14"/>
        <v>1.2865247999999999E-2</v>
      </c>
      <c r="M79" s="188">
        <f t="shared" si="14"/>
        <v>4.3589895814285719E-2</v>
      </c>
      <c r="N79" s="188">
        <f t="shared" si="14"/>
        <v>7.6180950000000001E-3</v>
      </c>
      <c r="O79" s="188">
        <f t="shared" si="14"/>
        <v>1.7708943085714288E-2</v>
      </c>
      <c r="P79" s="188">
        <f t="shared" si="14"/>
        <v>4.0844882571428589E-3</v>
      </c>
      <c r="Q79" s="188">
        <f t="shared" si="14"/>
        <v>1.2468382457142851E-2</v>
      </c>
      <c r="R79" s="188">
        <f t="shared" si="14"/>
        <v>4.1879908799999997E-2</v>
      </c>
      <c r="S79" s="188">
        <f t="shared" si="14"/>
        <v>1.1120466935571427</v>
      </c>
      <c r="T79" s="188">
        <f t="shared" si="14"/>
        <v>2.060215714285714E-4</v>
      </c>
      <c r="U79" s="188">
        <f t="shared" si="14"/>
        <v>0.18734935692857133</v>
      </c>
      <c r="V79" s="188">
        <f t="shared" si="14"/>
        <v>2.7061405714285712E-3</v>
      </c>
      <c r="W79" s="188">
        <f t="shared" si="14"/>
        <v>2.5669594285714276E-4</v>
      </c>
      <c r="X79" s="188">
        <f t="shared" si="14"/>
        <v>3.5632285714285693E-5</v>
      </c>
      <c r="Y79" s="188">
        <f t="shared" si="14"/>
        <v>2.970154285714286E-5</v>
      </c>
      <c r="Z79" s="188">
        <f t="shared" si="14"/>
        <v>0</v>
      </c>
      <c r="AA79" s="188">
        <f t="shared" si="14"/>
        <v>0.19058354884285703</v>
      </c>
      <c r="AB79" s="188">
        <f t="shared" si="14"/>
        <v>1.3026302423999996</v>
      </c>
      <c r="AC79" s="187">
        <f t="shared" si="12"/>
        <v>1302630.2423999996</v>
      </c>
    </row>
    <row r="80" spans="1:29" ht="21" customHeight="1" x14ac:dyDescent="0.35">
      <c r="A80" s="120"/>
      <c r="B80" s="107">
        <v>2019</v>
      </c>
      <c r="C80" s="108" t="s">
        <v>17</v>
      </c>
      <c r="D80" s="188">
        <f t="shared" si="14"/>
        <v>0.64500910739999995</v>
      </c>
      <c r="E80" s="188">
        <f t="shared" si="14"/>
        <v>0.1189529055</v>
      </c>
      <c r="F80" s="188">
        <f t="shared" si="14"/>
        <v>0.15132569400000001</v>
      </c>
      <c r="G80" s="188">
        <f t="shared" si="14"/>
        <v>0.11550825989999999</v>
      </c>
      <c r="H80" s="188">
        <f t="shared" si="14"/>
        <v>1.0307959668</v>
      </c>
      <c r="I80" s="188">
        <f t="shared" si="14"/>
        <v>1.3830364799999998E-2</v>
      </c>
      <c r="J80" s="188">
        <f t="shared" si="14"/>
        <v>6.2237645999999999E-3</v>
      </c>
      <c r="K80" s="188">
        <f t="shared" si="14"/>
        <v>1.0430191799999999E-2</v>
      </c>
      <c r="L80" s="188">
        <f t="shared" si="14"/>
        <v>1.2274214399999999E-2</v>
      </c>
      <c r="M80" s="188">
        <f t="shared" si="14"/>
        <v>4.2758535600000001E-2</v>
      </c>
      <c r="N80" s="188">
        <f t="shared" si="14"/>
        <v>7.3014300000000002E-3</v>
      </c>
      <c r="O80" s="188">
        <f t="shared" si="14"/>
        <v>1.8272044800000001E-2</v>
      </c>
      <c r="P80" s="188">
        <f t="shared" si="14"/>
        <v>3.4765631999999999E-3</v>
      </c>
      <c r="Q80" s="188">
        <f t="shared" si="14"/>
        <v>1.07316792E-2</v>
      </c>
      <c r="R80" s="188">
        <f t="shared" si="14"/>
        <v>3.9781717199999997E-2</v>
      </c>
      <c r="S80" s="188">
        <f t="shared" si="14"/>
        <v>1.1133362195999998</v>
      </c>
      <c r="T80" s="188">
        <f t="shared" si="14"/>
        <v>2.06739E-4</v>
      </c>
      <c r="U80" s="188">
        <f t="shared" si="14"/>
        <v>0.1896029595</v>
      </c>
      <c r="V80" s="188">
        <f t="shared" si="14"/>
        <v>2.8977776999999996E-3</v>
      </c>
      <c r="W80" s="188">
        <f t="shared" si="14"/>
        <v>2.8123200000000002E-4</v>
      </c>
      <c r="X80" s="188">
        <f t="shared" si="14"/>
        <v>1.8134999999999998E-5</v>
      </c>
      <c r="Y80" s="188">
        <f t="shared" si="14"/>
        <v>3.3368400000000004E-5</v>
      </c>
      <c r="Z80" s="188">
        <f t="shared" si="14"/>
        <v>0</v>
      </c>
      <c r="AA80" s="188">
        <f t="shared" si="14"/>
        <v>0.19304021159999998</v>
      </c>
      <c r="AB80" s="188">
        <f t="shared" si="14"/>
        <v>1.3063764312000001</v>
      </c>
      <c r="AC80" s="187">
        <f t="shared" si="12"/>
        <v>1306376.4312000002</v>
      </c>
    </row>
    <row r="81" spans="1:29" ht="21" customHeight="1" x14ac:dyDescent="0.35">
      <c r="A81" s="120"/>
      <c r="B81" s="107">
        <v>2020</v>
      </c>
      <c r="C81" s="108" t="s">
        <v>17</v>
      </c>
      <c r="D81" s="188">
        <f t="shared" si="14"/>
        <v>0.65683772063958623</v>
      </c>
      <c r="E81" s="188">
        <f t="shared" si="14"/>
        <v>0.11876673593824834</v>
      </c>
      <c r="F81" s="188">
        <f t="shared" si="14"/>
        <v>0.15035185978336954</v>
      </c>
      <c r="G81" s="188">
        <f t="shared" si="14"/>
        <v>0.11078534128610311</v>
      </c>
      <c r="H81" s="188">
        <f t="shared" si="14"/>
        <v>1.036741657647307</v>
      </c>
      <c r="I81" s="188">
        <f t="shared" si="14"/>
        <v>1.3495100303775834E-2</v>
      </c>
      <c r="J81" s="188">
        <f t="shared" si="14"/>
        <v>6.350205275198622E-3</v>
      </c>
      <c r="K81" s="188">
        <f t="shared" si="14"/>
        <v>1.0443459739917988E-2</v>
      </c>
      <c r="L81" s="188">
        <f t="shared" si="14"/>
        <v>1.177529548246521E-2</v>
      </c>
      <c r="M81" s="188">
        <f t="shared" si="14"/>
        <v>4.2064060801357647E-2</v>
      </c>
      <c r="N81" s="188">
        <f t="shared" si="14"/>
        <v>7.0300614034874498E-3</v>
      </c>
      <c r="O81" s="188">
        <f t="shared" si="14"/>
        <v>1.8917467245171689E-2</v>
      </c>
      <c r="P81" s="188">
        <f t="shared" si="14"/>
        <v>3.1014025901354215E-3</v>
      </c>
      <c r="Q81" s="188">
        <f t="shared" si="14"/>
        <v>9.6310713056993336E-3</v>
      </c>
      <c r="R81" s="188">
        <f t="shared" si="14"/>
        <v>3.8680002544493899E-2</v>
      </c>
      <c r="S81" s="188">
        <f t="shared" si="14"/>
        <v>1.1174857209931586</v>
      </c>
      <c r="T81" s="188">
        <f t="shared" si="14"/>
        <v>2.0746656325084314E-4</v>
      </c>
      <c r="U81" s="188">
        <f t="shared" si="14"/>
        <v>0.1919705211938845</v>
      </c>
      <c r="V81" s="188">
        <f t="shared" si="14"/>
        <v>3.1668810332513013E-3</v>
      </c>
      <c r="W81" s="188">
        <f t="shared" si="14"/>
        <v>3.2180872270608555E-4</v>
      </c>
      <c r="X81" s="188">
        <f t="shared" si="14"/>
        <v>1.3534545520708024E-5</v>
      </c>
      <c r="Y81" s="188">
        <f t="shared" si="14"/>
        <v>4.1144327507399121E-5</v>
      </c>
      <c r="Z81" s="188">
        <f t="shared" si="14"/>
        <v>0</v>
      </c>
      <c r="AA81" s="188">
        <f t="shared" si="14"/>
        <v>0.19572135638612079</v>
      </c>
      <c r="AB81" s="188">
        <f t="shared" si="14"/>
        <v>1.3132070773792794</v>
      </c>
      <c r="AC81" s="187">
        <f t="shared" si="12"/>
        <v>1313207.0773792795</v>
      </c>
    </row>
    <row r="82" spans="1:29" ht="21" customHeight="1" x14ac:dyDescent="0.35">
      <c r="A82" s="120"/>
      <c r="B82" s="107">
        <v>2021</v>
      </c>
      <c r="C82" s="108" t="s">
        <v>17</v>
      </c>
      <c r="D82" s="188">
        <f t="shared" si="14"/>
        <v>0.66888325498860557</v>
      </c>
      <c r="E82" s="188">
        <f t="shared" si="14"/>
        <v>0.11858085774479553</v>
      </c>
      <c r="F82" s="188">
        <f t="shared" si="14"/>
        <v>0.14938429253341479</v>
      </c>
      <c r="G82" s="188">
        <f t="shared" si="14"/>
        <v>0.10625553405881014</v>
      </c>
      <c r="H82" s="188">
        <f t="shared" si="14"/>
        <v>1.0431039393256261</v>
      </c>
      <c r="I82" s="188">
        <f t="shared" si="14"/>
        <v>1.3167963017791879E-2</v>
      </c>
      <c r="J82" s="188">
        <f t="shared" si="14"/>
        <v>6.479214692207416E-3</v>
      </c>
      <c r="K82" s="188">
        <f t="shared" si="14"/>
        <v>1.0456744557591728E-2</v>
      </c>
      <c r="L82" s="188">
        <f t="shared" si="14"/>
        <v>1.1296656484945026E-2</v>
      </c>
      <c r="M82" s="188">
        <f t="shared" si="14"/>
        <v>4.1400578752536041E-2</v>
      </c>
      <c r="N82" s="188">
        <f t="shared" si="14"/>
        <v>6.7687786278583691E-3</v>
      </c>
      <c r="O82" s="188">
        <f t="shared" si="14"/>
        <v>1.9585687912287944E-2</v>
      </c>
      <c r="P82" s="188">
        <f t="shared" si="14"/>
        <v>2.7667260661617486E-3</v>
      </c>
      <c r="Q82" s="188">
        <f t="shared" si="14"/>
        <v>8.6433383598966598E-3</v>
      </c>
      <c r="R82" s="188">
        <f t="shared" si="14"/>
        <v>3.7764530966204725E-2</v>
      </c>
      <c r="S82" s="188">
        <f t="shared" si="14"/>
        <v>1.122269049044367</v>
      </c>
      <c r="T82" s="188">
        <f t="shared" si="14"/>
        <v>2.0819668696818742E-4</v>
      </c>
      <c r="U82" s="188">
        <f t="shared" si="14"/>
        <v>0.19436764650000968</v>
      </c>
      <c r="V82" s="188">
        <f t="shared" si="14"/>
        <v>3.4609747596466181E-3</v>
      </c>
      <c r="W82" s="188">
        <f t="shared" si="14"/>
        <v>3.6823993716832458E-4</v>
      </c>
      <c r="X82" s="188">
        <f t="shared" si="14"/>
        <v>1.0101126134663231E-5</v>
      </c>
      <c r="Y82" s="188">
        <f t="shared" si="14"/>
        <v>5.0732300201271869E-5</v>
      </c>
      <c r="Z82" s="188">
        <f t="shared" si="14"/>
        <v>0</v>
      </c>
      <c r="AA82" s="188">
        <f t="shared" si="14"/>
        <v>0.19846589131012871</v>
      </c>
      <c r="AB82" s="188">
        <f t="shared" si="14"/>
        <v>1.3207349403544957</v>
      </c>
      <c r="AC82" s="187">
        <f t="shared" si="12"/>
        <v>1320734.9403544958</v>
      </c>
    </row>
    <row r="83" spans="1:29" ht="21" customHeight="1" x14ac:dyDescent="0.35">
      <c r="A83" s="120"/>
      <c r="B83" s="108">
        <v>2022</v>
      </c>
      <c r="C83" s="108" t="s">
        <v>17</v>
      </c>
      <c r="D83" s="188">
        <f t="shared" si="14"/>
        <v>0.68114968849306967</v>
      </c>
      <c r="E83" s="188">
        <f t="shared" si="14"/>
        <v>0.11839527046363002</v>
      </c>
      <c r="F83" s="188">
        <f t="shared" si="14"/>
        <v>0.14842295191999474</v>
      </c>
      <c r="G83" s="188">
        <f t="shared" si="14"/>
        <v>0.10191094225151973</v>
      </c>
      <c r="H83" s="188">
        <f t="shared" si="14"/>
        <v>1.0498788531282139</v>
      </c>
      <c r="I83" s="188">
        <f t="shared" si="14"/>
        <v>1.2848755928803276E-2</v>
      </c>
      <c r="J83" s="188">
        <f t="shared" si="14"/>
        <v>6.6108450370375429E-3</v>
      </c>
      <c r="K83" s="188">
        <f t="shared" si="14"/>
        <v>1.0470046274490923E-2</v>
      </c>
      <c r="L83" s="188">
        <f t="shared" si="14"/>
        <v>1.0837473074784687E-2</v>
      </c>
      <c r="M83" s="188">
        <f t="shared" si="14"/>
        <v>4.076712031511643E-2</v>
      </c>
      <c r="N83" s="188">
        <f t="shared" si="14"/>
        <v>6.5172068184530772E-3</v>
      </c>
      <c r="O83" s="188">
        <f t="shared" si="14"/>
        <v>2.0277512101703161E-2</v>
      </c>
      <c r="P83" s="188">
        <f t="shared" si="14"/>
        <v>2.4681649359313339E-3</v>
      </c>
      <c r="Q83" s="188">
        <f t="shared" si="14"/>
        <v>7.7569042562743648E-3</v>
      </c>
      <c r="R83" s="188">
        <f t="shared" si="14"/>
        <v>3.7019788112361937E-2</v>
      </c>
      <c r="S83" s="188">
        <f t="shared" si="14"/>
        <v>1.1276657615556924</v>
      </c>
      <c r="T83" s="188">
        <f t="shared" si="14"/>
        <v>2.089293801629177E-4</v>
      </c>
      <c r="U83" s="188">
        <f t="shared" si="14"/>
        <v>0.19679470457757053</v>
      </c>
      <c r="V83" s="188">
        <f t="shared" si="14"/>
        <v>3.7823796224556341E-3</v>
      </c>
      <c r="W83" s="188">
        <f t="shared" si="14"/>
        <v>4.2137034131787182E-4</v>
      </c>
      <c r="X83" s="188">
        <f t="shared" si="14"/>
        <v>7.5386904593334995E-6</v>
      </c>
      <c r="Y83" s="188">
        <f t="shared" si="14"/>
        <v>6.2554583818367685E-5</v>
      </c>
      <c r="Z83" s="188">
        <f t="shared" si="14"/>
        <v>0</v>
      </c>
      <c r="AA83" s="188">
        <f t="shared" si="14"/>
        <v>0.20127747719578462</v>
      </c>
      <c r="AB83" s="188">
        <f t="shared" si="14"/>
        <v>1.3289432387514772</v>
      </c>
      <c r="AC83" s="187">
        <f t="shared" si="12"/>
        <v>1328943.2387514773</v>
      </c>
    </row>
    <row r="84" spans="1:29" ht="21" customHeight="1" x14ac:dyDescent="0.35">
      <c r="A84" s="120"/>
      <c r="B84" s="117">
        <v>2023</v>
      </c>
      <c r="C84" s="117" t="s">
        <v>17</v>
      </c>
      <c r="D84" s="189">
        <f t="shared" si="14"/>
        <v>0.69364107215108761</v>
      </c>
      <c r="E84" s="189">
        <f t="shared" si="14"/>
        <v>0.11820997363945381</v>
      </c>
      <c r="F84" s="189">
        <f t="shared" si="14"/>
        <v>0.14746779787250697</v>
      </c>
      <c r="G84" s="189">
        <f t="shared" si="14"/>
        <v>9.7743992749067116E-2</v>
      </c>
      <c r="H84" s="189">
        <f t="shared" si="14"/>
        <v>1.0570628364121157</v>
      </c>
      <c r="I84" s="189">
        <f t="shared" si="14"/>
        <v>1.2537286799400594E-2</v>
      </c>
      <c r="J84" s="189">
        <f t="shared" si="14"/>
        <v>6.7451495559000471E-3</v>
      </c>
      <c r="K84" s="189">
        <f t="shared" si="14"/>
        <v>1.0483364912112571E-2</v>
      </c>
      <c r="L84" s="189">
        <f t="shared" si="14"/>
        <v>1.0396954426578248E-2</v>
      </c>
      <c r="M84" s="189">
        <f t="shared" si="14"/>
        <v>4.0162755693991463E-2</v>
      </c>
      <c r="N84" s="189">
        <f t="shared" si="14"/>
        <v>6.2749850526475246E-3</v>
      </c>
      <c r="O84" s="189">
        <f t="shared" si="14"/>
        <v>2.0993773559352381E-2</v>
      </c>
      <c r="P84" s="189">
        <f t="shared" si="14"/>
        <v>2.2018219387407848E-3</v>
      </c>
      <c r="Q84" s="189">
        <f t="shared" si="14"/>
        <v>6.9613800982479129E-3</v>
      </c>
      <c r="R84" s="189">
        <f t="shared" si="14"/>
        <v>3.6431960648988598E-2</v>
      </c>
      <c r="S84" s="189">
        <f t="shared" si="14"/>
        <v>1.1336575527550956</v>
      </c>
      <c r="T84" s="189">
        <f t="shared" si="14"/>
        <v>2.0966465187763033E-4</v>
      </c>
      <c r="U84" s="189">
        <f t="shared" si="14"/>
        <v>0.19925206919543226</v>
      </c>
      <c r="V84" s="189">
        <f t="shared" si="14"/>
        <v>4.1336318817385359E-3</v>
      </c>
      <c r="W84" s="189">
        <f t="shared" si="14"/>
        <v>4.8216650781465704E-4</v>
      </c>
      <c r="X84" s="189">
        <f t="shared" si="14"/>
        <v>5.6262888992763474E-6</v>
      </c>
      <c r="Y84" s="189">
        <f t="shared" si="14"/>
        <v>7.7131845809567435E-5</v>
      </c>
      <c r="Z84" s="189">
        <f t="shared" si="14"/>
        <v>0</v>
      </c>
      <c r="AA84" s="189">
        <f t="shared" si="14"/>
        <v>0.20416029037157193</v>
      </c>
      <c r="AB84" s="189">
        <f t="shared" si="14"/>
        <v>1.3378178431266676</v>
      </c>
      <c r="AC84" s="187">
        <f t="shared" si="12"/>
        <v>1337817.8431266677</v>
      </c>
    </row>
    <row r="85" spans="1:29" ht="21" customHeight="1" x14ac:dyDescent="0.35">
      <c r="A85" s="120"/>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row>
    <row r="86" spans="1:29" ht="21" customHeight="1" x14ac:dyDescent="0.35">
      <c r="A86" s="120"/>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row>
    <row r="87" spans="1:29" ht="21" customHeight="1" x14ac:dyDescent="0.35">
      <c r="A87" s="120"/>
      <c r="B87" s="178" t="s">
        <v>85</v>
      </c>
      <c r="C87" s="179" t="s">
        <v>74</v>
      </c>
      <c r="D87" s="179">
        <v>5.8</v>
      </c>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row>
    <row r="88" spans="1:29" ht="21" customHeight="1" x14ac:dyDescent="0.35">
      <c r="A88" s="120"/>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row>
    <row r="89" spans="1:29" ht="21" customHeight="1" x14ac:dyDescent="0.35">
      <c r="A89" s="120"/>
      <c r="B89" s="391" t="s">
        <v>139</v>
      </c>
      <c r="C89" s="357"/>
      <c r="D89" s="357"/>
      <c r="E89" s="357"/>
      <c r="F89" s="357"/>
      <c r="G89" s="357"/>
      <c r="H89" s="357"/>
      <c r="I89" s="357"/>
      <c r="J89" s="357"/>
      <c r="K89" s="357"/>
      <c r="L89" s="357"/>
      <c r="M89" s="357"/>
      <c r="N89" s="357"/>
      <c r="O89" s="357"/>
      <c r="P89" s="357"/>
      <c r="Q89" s="357"/>
      <c r="R89" s="357"/>
      <c r="S89" s="357"/>
      <c r="T89" s="357"/>
      <c r="U89" s="357"/>
      <c r="V89" s="357"/>
      <c r="W89" s="357"/>
      <c r="X89" s="357"/>
      <c r="Y89" s="357"/>
      <c r="Z89" s="357"/>
      <c r="AA89" s="357"/>
      <c r="AB89" s="356"/>
      <c r="AC89" s="120"/>
    </row>
    <row r="90" spans="1:29" ht="21" customHeight="1" x14ac:dyDescent="0.35">
      <c r="A90" s="120"/>
      <c r="B90" s="389" t="s">
        <v>76</v>
      </c>
      <c r="C90" s="389" t="s">
        <v>71</v>
      </c>
      <c r="D90" s="390" t="s">
        <v>122</v>
      </c>
      <c r="E90" s="357"/>
      <c r="F90" s="357"/>
      <c r="G90" s="357"/>
      <c r="H90" s="356"/>
      <c r="I90" s="390" t="s">
        <v>123</v>
      </c>
      <c r="J90" s="357"/>
      <c r="K90" s="357"/>
      <c r="L90" s="357"/>
      <c r="M90" s="356"/>
      <c r="N90" s="390" t="s">
        <v>124</v>
      </c>
      <c r="O90" s="357"/>
      <c r="P90" s="357"/>
      <c r="Q90" s="357"/>
      <c r="R90" s="356"/>
      <c r="S90" s="389" t="s">
        <v>125</v>
      </c>
      <c r="T90" s="389" t="s">
        <v>59</v>
      </c>
      <c r="U90" s="389" t="s">
        <v>126</v>
      </c>
      <c r="V90" s="389" t="s">
        <v>58</v>
      </c>
      <c r="W90" s="389" t="s">
        <v>127</v>
      </c>
      <c r="X90" s="389" t="s">
        <v>54</v>
      </c>
      <c r="Y90" s="389" t="s">
        <v>52</v>
      </c>
      <c r="Z90" s="389" t="s">
        <v>60</v>
      </c>
      <c r="AA90" s="389" t="s">
        <v>128</v>
      </c>
      <c r="AB90" s="389" t="s">
        <v>129</v>
      </c>
      <c r="AC90" s="389" t="s">
        <v>348</v>
      </c>
    </row>
    <row r="91" spans="1:29" ht="21" customHeight="1" x14ac:dyDescent="0.35">
      <c r="A91" s="120"/>
      <c r="B91" s="354"/>
      <c r="C91" s="354"/>
      <c r="D91" s="389" t="s">
        <v>47</v>
      </c>
      <c r="E91" s="390" t="s">
        <v>130</v>
      </c>
      <c r="F91" s="357"/>
      <c r="G91" s="356"/>
      <c r="H91" s="389" t="s">
        <v>131</v>
      </c>
      <c r="I91" s="389" t="s">
        <v>47</v>
      </c>
      <c r="J91" s="390" t="s">
        <v>130</v>
      </c>
      <c r="K91" s="357"/>
      <c r="L91" s="356"/>
      <c r="M91" s="389" t="s">
        <v>132</v>
      </c>
      <c r="N91" s="389" t="s">
        <v>47</v>
      </c>
      <c r="O91" s="390" t="s">
        <v>130</v>
      </c>
      <c r="P91" s="357"/>
      <c r="Q91" s="356"/>
      <c r="R91" s="389" t="s">
        <v>133</v>
      </c>
      <c r="S91" s="354"/>
      <c r="T91" s="354"/>
      <c r="U91" s="354"/>
      <c r="V91" s="354"/>
      <c r="W91" s="354"/>
      <c r="X91" s="354"/>
      <c r="Y91" s="354"/>
      <c r="Z91" s="354"/>
      <c r="AA91" s="354"/>
      <c r="AB91" s="354"/>
      <c r="AC91" s="354"/>
    </row>
    <row r="92" spans="1:29" ht="21" customHeight="1" x14ac:dyDescent="0.35">
      <c r="A92" s="120"/>
      <c r="B92" s="351"/>
      <c r="C92" s="351"/>
      <c r="D92" s="351"/>
      <c r="E92" s="172" t="s">
        <v>134</v>
      </c>
      <c r="F92" s="172" t="s">
        <v>135</v>
      </c>
      <c r="G92" s="172" t="s">
        <v>136</v>
      </c>
      <c r="H92" s="351"/>
      <c r="I92" s="351"/>
      <c r="J92" s="172" t="s">
        <v>134</v>
      </c>
      <c r="K92" s="172" t="s">
        <v>135</v>
      </c>
      <c r="L92" s="172" t="s">
        <v>136</v>
      </c>
      <c r="M92" s="351"/>
      <c r="N92" s="351"/>
      <c r="O92" s="172" t="s">
        <v>134</v>
      </c>
      <c r="P92" s="172" t="s">
        <v>135</v>
      </c>
      <c r="Q92" s="172" t="s">
        <v>136</v>
      </c>
      <c r="R92" s="351"/>
      <c r="S92" s="351"/>
      <c r="T92" s="351"/>
      <c r="U92" s="351"/>
      <c r="V92" s="351"/>
      <c r="W92" s="351"/>
      <c r="X92" s="351"/>
      <c r="Y92" s="351"/>
      <c r="Z92" s="351"/>
      <c r="AA92" s="351"/>
      <c r="AB92" s="351"/>
      <c r="AC92" s="351"/>
    </row>
    <row r="93" spans="1:29" ht="21" customHeight="1" x14ac:dyDescent="0.35">
      <c r="A93" s="120"/>
      <c r="B93" s="122">
        <v>2003</v>
      </c>
      <c r="C93" s="173" t="s">
        <v>17</v>
      </c>
      <c r="D93" s="186">
        <f t="shared" ref="D93:AB103" si="15">D6*$D$87/10^9</f>
        <v>0.15138579999999999</v>
      </c>
      <c r="E93" s="186">
        <f t="shared" si="15"/>
        <v>2.41164E-2</v>
      </c>
      <c r="F93" s="186">
        <f t="shared" si="15"/>
        <v>7.1026800000000001E-2</v>
      </c>
      <c r="G93" s="186">
        <f t="shared" si="15"/>
        <v>5.3400599999999999E-2</v>
      </c>
      <c r="H93" s="186">
        <f t="shared" si="15"/>
        <v>0.29992960000000002</v>
      </c>
      <c r="I93" s="186">
        <f t="shared" si="15"/>
        <v>1.7376800000000001E-2</v>
      </c>
      <c r="J93" s="186">
        <f t="shared" si="15"/>
        <v>4.7502000000000004E-3</v>
      </c>
      <c r="K93" s="186">
        <f t="shared" si="15"/>
        <v>1.42738E-2</v>
      </c>
      <c r="L93" s="186">
        <f t="shared" si="15"/>
        <v>1.54048E-2</v>
      </c>
      <c r="M93" s="186">
        <f t="shared" si="15"/>
        <v>5.18056E-2</v>
      </c>
      <c r="N93" s="186">
        <f t="shared" si="15"/>
        <v>3.7699999999999999E-3</v>
      </c>
      <c r="O93" s="186">
        <f t="shared" si="15"/>
        <v>5.1040000000000005E-4</v>
      </c>
      <c r="P93" s="186">
        <f t="shared" si="15"/>
        <v>2.6795999999999999E-3</v>
      </c>
      <c r="Q93" s="186">
        <f t="shared" si="15"/>
        <v>5.104E-3</v>
      </c>
      <c r="R93" s="186">
        <f t="shared" si="15"/>
        <v>1.2064E-2</v>
      </c>
      <c r="S93" s="186">
        <f t="shared" si="15"/>
        <v>0.36379919999999999</v>
      </c>
      <c r="T93" s="186">
        <f t="shared" si="15"/>
        <v>1.16E-4</v>
      </c>
      <c r="U93" s="186">
        <f t="shared" si="15"/>
        <v>3.5177E-2</v>
      </c>
      <c r="V93" s="186">
        <f t="shared" si="15"/>
        <v>4.4079999999999998E-4</v>
      </c>
      <c r="W93" s="186">
        <f t="shared" si="15"/>
        <v>0</v>
      </c>
      <c r="X93" s="186">
        <f t="shared" si="15"/>
        <v>0</v>
      </c>
      <c r="Y93" s="186">
        <f t="shared" si="15"/>
        <v>0</v>
      </c>
      <c r="Z93" s="186">
        <f t="shared" si="15"/>
        <v>0</v>
      </c>
      <c r="AA93" s="186">
        <f t="shared" si="15"/>
        <v>3.5733800000000003E-2</v>
      </c>
      <c r="AB93" s="186">
        <f t="shared" si="15"/>
        <v>0.39953300000000003</v>
      </c>
      <c r="AC93" s="187">
        <f>AB93*10^6</f>
        <v>399533</v>
      </c>
    </row>
    <row r="94" spans="1:29" ht="21" customHeight="1" x14ac:dyDescent="0.35">
      <c r="A94" s="120"/>
      <c r="B94" s="107">
        <v>2004</v>
      </c>
      <c r="C94" s="108" t="s">
        <v>17</v>
      </c>
      <c r="D94" s="188">
        <f t="shared" si="15"/>
        <v>0.14951074844999998</v>
      </c>
      <c r="E94" s="188">
        <f t="shared" si="15"/>
        <v>2.3590018099999999E-2</v>
      </c>
      <c r="F94" s="188">
        <f t="shared" si="15"/>
        <v>6.9996836000000007E-2</v>
      </c>
      <c r="G94" s="188">
        <f t="shared" si="15"/>
        <v>5.2282823999999999E-2</v>
      </c>
      <c r="H94" s="188">
        <f t="shared" si="15"/>
        <v>0.29538042655000002</v>
      </c>
      <c r="I94" s="188">
        <f t="shared" si="15"/>
        <v>1.4400332799999999E-2</v>
      </c>
      <c r="J94" s="188">
        <f t="shared" si="15"/>
        <v>3.9780706500000002E-3</v>
      </c>
      <c r="K94" s="188">
        <f t="shared" si="15"/>
        <v>1.1747504150000001E-2</v>
      </c>
      <c r="L94" s="188">
        <f t="shared" si="15"/>
        <v>1.2579132799999998E-2</v>
      </c>
      <c r="M94" s="188">
        <f t="shared" si="15"/>
        <v>4.2705040399999998E-2</v>
      </c>
      <c r="N94" s="188">
        <f t="shared" si="15"/>
        <v>3.5684499999999999E-3</v>
      </c>
      <c r="O94" s="188">
        <f t="shared" si="15"/>
        <v>5.7440879999999994E-4</v>
      </c>
      <c r="P94" s="188">
        <f t="shared" si="15"/>
        <v>2.6430745000000002E-3</v>
      </c>
      <c r="Q94" s="188">
        <f t="shared" si="15"/>
        <v>4.5650175999999995E-3</v>
      </c>
      <c r="R94" s="188">
        <f t="shared" si="15"/>
        <v>1.13509509E-2</v>
      </c>
      <c r="S94" s="188">
        <f t="shared" si="15"/>
        <v>0.34943641784999996</v>
      </c>
      <c r="T94" s="188">
        <f t="shared" si="15"/>
        <v>9.3996250000000003E-5</v>
      </c>
      <c r="U94" s="188">
        <f t="shared" si="15"/>
        <v>3.8918920750000002E-2</v>
      </c>
      <c r="V94" s="188">
        <f t="shared" si="15"/>
        <v>4.1617464999999995E-4</v>
      </c>
      <c r="W94" s="188">
        <f t="shared" si="15"/>
        <v>1.3310999999999998E-6</v>
      </c>
      <c r="X94" s="188">
        <f t="shared" si="15"/>
        <v>4.3500000000000002E-7</v>
      </c>
      <c r="Y94" s="188">
        <f t="shared" si="15"/>
        <v>0</v>
      </c>
      <c r="Z94" s="188">
        <f t="shared" si="15"/>
        <v>0</v>
      </c>
      <c r="AA94" s="188">
        <f t="shared" si="15"/>
        <v>3.9430857749999999E-2</v>
      </c>
      <c r="AB94" s="188">
        <f t="shared" si="15"/>
        <v>0.38886727559999995</v>
      </c>
      <c r="AC94" s="187">
        <f t="shared" ref="AC94:AC113" si="16">AB94*10^6</f>
        <v>388867.27559999994</v>
      </c>
    </row>
    <row r="95" spans="1:29" ht="21" customHeight="1" x14ac:dyDescent="0.35">
      <c r="A95" s="120"/>
      <c r="B95" s="107">
        <v>2005</v>
      </c>
      <c r="C95" s="108" t="s">
        <v>17</v>
      </c>
      <c r="D95" s="188">
        <f t="shared" si="15"/>
        <v>0.1476356969</v>
      </c>
      <c r="E95" s="188">
        <f t="shared" si="15"/>
        <v>2.3063636199999998E-2</v>
      </c>
      <c r="F95" s="188">
        <f t="shared" si="15"/>
        <v>6.8966871999999999E-2</v>
      </c>
      <c r="G95" s="188">
        <f t="shared" si="15"/>
        <v>5.1165047999999998E-2</v>
      </c>
      <c r="H95" s="188">
        <f t="shared" si="15"/>
        <v>0.29083125309999996</v>
      </c>
      <c r="I95" s="188">
        <f t="shared" si="15"/>
        <v>1.1423865599999999E-2</v>
      </c>
      <c r="J95" s="188">
        <f t="shared" si="15"/>
        <v>3.2059413E-3</v>
      </c>
      <c r="K95" s="188">
        <f t="shared" si="15"/>
        <v>9.2212082999999986E-3</v>
      </c>
      <c r="L95" s="188">
        <f t="shared" si="15"/>
        <v>9.7534656000000004E-3</v>
      </c>
      <c r="M95" s="188">
        <f t="shared" si="15"/>
        <v>3.3604480799999996E-2</v>
      </c>
      <c r="N95" s="188">
        <f t="shared" si="15"/>
        <v>3.3668999999999999E-3</v>
      </c>
      <c r="O95" s="188">
        <f t="shared" si="15"/>
        <v>6.3841759999999994E-4</v>
      </c>
      <c r="P95" s="188">
        <f t="shared" si="15"/>
        <v>2.6065490000000001E-3</v>
      </c>
      <c r="Q95" s="188">
        <f t="shared" si="15"/>
        <v>4.0260351999999999E-3</v>
      </c>
      <c r="R95" s="188">
        <f t="shared" si="15"/>
        <v>1.0637901799999998E-2</v>
      </c>
      <c r="S95" s="188">
        <f t="shared" si="15"/>
        <v>0.33507363569999998</v>
      </c>
      <c r="T95" s="188">
        <f t="shared" si="15"/>
        <v>7.1992500000000006E-5</v>
      </c>
      <c r="U95" s="188">
        <f t="shared" si="15"/>
        <v>4.2660841499999998E-2</v>
      </c>
      <c r="V95" s="188">
        <f t="shared" si="15"/>
        <v>3.9154929999999998E-4</v>
      </c>
      <c r="W95" s="188">
        <f t="shared" si="15"/>
        <v>2.6621999999999997E-6</v>
      </c>
      <c r="X95" s="188">
        <f t="shared" si="15"/>
        <v>8.7000000000000003E-7</v>
      </c>
      <c r="Y95" s="188">
        <f t="shared" si="15"/>
        <v>0</v>
      </c>
      <c r="Z95" s="188">
        <f t="shared" si="15"/>
        <v>0</v>
      </c>
      <c r="AA95" s="188">
        <f t="shared" si="15"/>
        <v>4.3127915500000003E-2</v>
      </c>
      <c r="AB95" s="188">
        <f t="shared" si="15"/>
        <v>0.37820155119999999</v>
      </c>
      <c r="AC95" s="187">
        <f t="shared" si="16"/>
        <v>378201.55119999999</v>
      </c>
    </row>
    <row r="96" spans="1:29" ht="21" customHeight="1" x14ac:dyDescent="0.35">
      <c r="A96" s="120"/>
      <c r="B96" s="107">
        <v>2006</v>
      </c>
      <c r="C96" s="108" t="s">
        <v>17</v>
      </c>
      <c r="D96" s="188">
        <f t="shared" si="15"/>
        <v>0.14576064535</v>
      </c>
      <c r="E96" s="188">
        <f t="shared" si="15"/>
        <v>2.25372543E-2</v>
      </c>
      <c r="F96" s="188">
        <f t="shared" si="15"/>
        <v>6.7936908000000004E-2</v>
      </c>
      <c r="G96" s="188">
        <f t="shared" si="15"/>
        <v>5.0047271999999997E-2</v>
      </c>
      <c r="H96" s="188">
        <f t="shared" si="15"/>
        <v>0.28628207964999997</v>
      </c>
      <c r="I96" s="188">
        <f t="shared" si="15"/>
        <v>8.4473984000000002E-3</v>
      </c>
      <c r="J96" s="188">
        <f t="shared" si="15"/>
        <v>2.4338119499999998E-3</v>
      </c>
      <c r="K96" s="188">
        <f t="shared" si="15"/>
        <v>6.6949124499999998E-3</v>
      </c>
      <c r="L96" s="188">
        <f t="shared" si="15"/>
        <v>6.927798399999999E-3</v>
      </c>
      <c r="M96" s="188">
        <f t="shared" si="15"/>
        <v>2.4503921200000001E-2</v>
      </c>
      <c r="N96" s="188">
        <f t="shared" si="15"/>
        <v>3.1653499999999999E-3</v>
      </c>
      <c r="O96" s="188">
        <f t="shared" si="15"/>
        <v>7.0242640000000005E-4</v>
      </c>
      <c r="P96" s="188">
        <f t="shared" si="15"/>
        <v>2.5700235E-3</v>
      </c>
      <c r="Q96" s="188">
        <f t="shared" si="15"/>
        <v>3.4870527999999999E-3</v>
      </c>
      <c r="R96" s="188">
        <f t="shared" si="15"/>
        <v>9.9248526999999986E-3</v>
      </c>
      <c r="S96" s="188">
        <f t="shared" si="15"/>
        <v>0.32071085355000001</v>
      </c>
      <c r="T96" s="188">
        <f t="shared" si="15"/>
        <v>4.9988750000000001E-5</v>
      </c>
      <c r="U96" s="188">
        <f t="shared" si="15"/>
        <v>4.640276225E-2</v>
      </c>
      <c r="V96" s="188">
        <f t="shared" si="15"/>
        <v>3.6692395000000001E-4</v>
      </c>
      <c r="W96" s="188">
        <f t="shared" si="15"/>
        <v>3.9932999999999995E-6</v>
      </c>
      <c r="X96" s="188">
        <f t="shared" si="15"/>
        <v>1.305E-6</v>
      </c>
      <c r="Y96" s="188">
        <f t="shared" si="15"/>
        <v>0</v>
      </c>
      <c r="Z96" s="188">
        <f t="shared" si="15"/>
        <v>0</v>
      </c>
      <c r="AA96" s="188">
        <f t="shared" si="15"/>
        <v>4.6824973249999999E-2</v>
      </c>
      <c r="AB96" s="188">
        <f t="shared" si="15"/>
        <v>0.36753582680000002</v>
      </c>
      <c r="AC96" s="187">
        <f t="shared" si="16"/>
        <v>367535.82680000004</v>
      </c>
    </row>
    <row r="97" spans="1:29" ht="21" customHeight="1" x14ac:dyDescent="0.35">
      <c r="A97" s="120"/>
      <c r="B97" s="107">
        <v>2007</v>
      </c>
      <c r="C97" s="108" t="s">
        <v>17</v>
      </c>
      <c r="D97" s="188">
        <f t="shared" si="15"/>
        <v>0.14388559379999999</v>
      </c>
      <c r="E97" s="188">
        <f t="shared" si="15"/>
        <v>2.2010872399999999E-2</v>
      </c>
      <c r="F97" s="188">
        <f t="shared" si="15"/>
        <v>6.6906943999999996E-2</v>
      </c>
      <c r="G97" s="188">
        <f t="shared" si="15"/>
        <v>4.8929496000000003E-2</v>
      </c>
      <c r="H97" s="188">
        <f t="shared" si="15"/>
        <v>0.28173290619999997</v>
      </c>
      <c r="I97" s="188">
        <f t="shared" si="15"/>
        <v>5.4709312000000001E-3</v>
      </c>
      <c r="J97" s="188">
        <f t="shared" si="15"/>
        <v>1.6616825999999998E-3</v>
      </c>
      <c r="K97" s="188">
        <f t="shared" si="15"/>
        <v>4.1686166000000002E-3</v>
      </c>
      <c r="L97" s="188">
        <f t="shared" si="15"/>
        <v>4.1021311999999994E-3</v>
      </c>
      <c r="M97" s="188">
        <f t="shared" si="15"/>
        <v>1.54033616E-2</v>
      </c>
      <c r="N97" s="188">
        <f t="shared" si="15"/>
        <v>2.9637999999999999E-3</v>
      </c>
      <c r="O97" s="188">
        <f t="shared" si="15"/>
        <v>7.6643519999999995E-4</v>
      </c>
      <c r="P97" s="188">
        <f t="shared" si="15"/>
        <v>2.5334979999999999E-3</v>
      </c>
      <c r="Q97" s="188">
        <f t="shared" si="15"/>
        <v>2.9480703999999998E-3</v>
      </c>
      <c r="R97" s="188">
        <f t="shared" si="15"/>
        <v>9.2118036000000004E-3</v>
      </c>
      <c r="S97" s="188">
        <f t="shared" si="15"/>
        <v>0.30634807139999998</v>
      </c>
      <c r="T97" s="188">
        <f t="shared" si="15"/>
        <v>2.7985000000000001E-5</v>
      </c>
      <c r="U97" s="188">
        <f t="shared" si="15"/>
        <v>5.0144683000000002E-2</v>
      </c>
      <c r="V97" s="188">
        <f t="shared" si="15"/>
        <v>3.4229859999999998E-4</v>
      </c>
      <c r="W97" s="188">
        <f t="shared" si="15"/>
        <v>5.3243999999999994E-6</v>
      </c>
      <c r="X97" s="188">
        <f t="shared" si="15"/>
        <v>1.7400000000000001E-6</v>
      </c>
      <c r="Y97" s="188">
        <f t="shared" si="15"/>
        <v>0</v>
      </c>
      <c r="Z97" s="188">
        <f t="shared" si="15"/>
        <v>0</v>
      </c>
      <c r="AA97" s="188">
        <f t="shared" si="15"/>
        <v>5.0522031000000002E-2</v>
      </c>
      <c r="AB97" s="188">
        <f t="shared" si="15"/>
        <v>0.3568701024</v>
      </c>
      <c r="AC97" s="187">
        <f t="shared" si="16"/>
        <v>356870.10239999997</v>
      </c>
    </row>
    <row r="98" spans="1:29" ht="21" customHeight="1" x14ac:dyDescent="0.35">
      <c r="A98" s="120"/>
      <c r="B98" s="107">
        <v>2008</v>
      </c>
      <c r="C98" s="108" t="s">
        <v>17</v>
      </c>
      <c r="D98" s="188">
        <f t="shared" si="15"/>
        <v>0.13872271452000001</v>
      </c>
      <c r="E98" s="188">
        <f t="shared" si="15"/>
        <v>2.2608933599999999E-2</v>
      </c>
      <c r="F98" s="188">
        <f t="shared" si="15"/>
        <v>6.0108095839999987E-2</v>
      </c>
      <c r="G98" s="188">
        <f t="shared" si="15"/>
        <v>4.5576129719999997E-2</v>
      </c>
      <c r="H98" s="188">
        <f t="shared" si="15"/>
        <v>0.26701587368000002</v>
      </c>
      <c r="I98" s="188">
        <f t="shared" si="15"/>
        <v>5.0595395199999997E-3</v>
      </c>
      <c r="J98" s="188">
        <f t="shared" si="15"/>
        <v>1.5541297199999997E-3</v>
      </c>
      <c r="K98" s="188">
        <f t="shared" si="15"/>
        <v>3.7647080799999995E-3</v>
      </c>
      <c r="L98" s="188">
        <f t="shared" si="15"/>
        <v>3.9640448000000002E-3</v>
      </c>
      <c r="M98" s="188">
        <f t="shared" si="15"/>
        <v>1.434242212E-2</v>
      </c>
      <c r="N98" s="188">
        <f t="shared" si="15"/>
        <v>2.7667740000000001E-3</v>
      </c>
      <c r="O98" s="188">
        <f t="shared" si="15"/>
        <v>1.2089612800000001E-3</v>
      </c>
      <c r="P98" s="188">
        <f t="shared" si="15"/>
        <v>2.3482738400000002E-3</v>
      </c>
      <c r="Q98" s="188">
        <f t="shared" si="15"/>
        <v>3.3100971200000001E-3</v>
      </c>
      <c r="R98" s="188">
        <f t="shared" si="15"/>
        <v>9.634106239999999E-3</v>
      </c>
      <c r="S98" s="188">
        <f t="shared" si="15"/>
        <v>0.29099240203999999</v>
      </c>
      <c r="T98" s="188">
        <f t="shared" si="15"/>
        <v>3.0774800000000002E-5</v>
      </c>
      <c r="U98" s="188">
        <f t="shared" si="15"/>
        <v>4.7342993E-2</v>
      </c>
      <c r="V98" s="188">
        <f t="shared" si="15"/>
        <v>3.3854600000000001E-4</v>
      </c>
      <c r="W98" s="188">
        <f t="shared" si="15"/>
        <v>8.8113600000000006E-6</v>
      </c>
      <c r="X98" s="188">
        <f t="shared" si="15"/>
        <v>7.2384E-6</v>
      </c>
      <c r="Y98" s="188">
        <f t="shared" si="15"/>
        <v>3.2015999999999998E-7</v>
      </c>
      <c r="Z98" s="188">
        <f t="shared" si="15"/>
        <v>0</v>
      </c>
      <c r="AA98" s="188">
        <f t="shared" si="15"/>
        <v>4.7728683719999998E-2</v>
      </c>
      <c r="AB98" s="188">
        <f t="shared" si="15"/>
        <v>0.33872108575999998</v>
      </c>
      <c r="AC98" s="187">
        <f t="shared" si="16"/>
        <v>338721.08575999999</v>
      </c>
    </row>
    <row r="99" spans="1:29" ht="21" customHeight="1" x14ac:dyDescent="0.35">
      <c r="A99" s="120"/>
      <c r="B99" s="107">
        <v>2009</v>
      </c>
      <c r="C99" s="108" t="s">
        <v>17</v>
      </c>
      <c r="D99" s="188">
        <f t="shared" si="15"/>
        <v>0.13355983524000004</v>
      </c>
      <c r="E99" s="188">
        <f t="shared" si="15"/>
        <v>2.3206994800000002E-2</v>
      </c>
      <c r="F99" s="188">
        <f t="shared" si="15"/>
        <v>5.3309247679999998E-2</v>
      </c>
      <c r="G99" s="188">
        <f t="shared" si="15"/>
        <v>4.2222763439999991E-2</v>
      </c>
      <c r="H99" s="188">
        <f t="shared" si="15"/>
        <v>0.25229884116000001</v>
      </c>
      <c r="I99" s="188">
        <f t="shared" si="15"/>
        <v>4.6481478400000002E-3</v>
      </c>
      <c r="J99" s="188">
        <f t="shared" si="15"/>
        <v>1.4465768399999999E-3</v>
      </c>
      <c r="K99" s="188">
        <f t="shared" si="15"/>
        <v>3.3607995600000006E-3</v>
      </c>
      <c r="L99" s="188">
        <f t="shared" si="15"/>
        <v>3.8259584000000001E-3</v>
      </c>
      <c r="M99" s="188">
        <f t="shared" si="15"/>
        <v>1.3281482639999998E-2</v>
      </c>
      <c r="N99" s="188">
        <f t="shared" si="15"/>
        <v>2.5697480000000006E-3</v>
      </c>
      <c r="O99" s="188">
        <f t="shared" si="15"/>
        <v>1.6514873600000002E-3</v>
      </c>
      <c r="P99" s="188">
        <f t="shared" si="15"/>
        <v>2.1630496800000005E-3</v>
      </c>
      <c r="Q99" s="188">
        <f t="shared" si="15"/>
        <v>3.6721238400000003E-3</v>
      </c>
      <c r="R99" s="188">
        <f t="shared" si="15"/>
        <v>1.0056408880000001E-2</v>
      </c>
      <c r="S99" s="188">
        <f t="shared" si="15"/>
        <v>0.27563673268</v>
      </c>
      <c r="T99" s="188">
        <f t="shared" si="15"/>
        <v>3.35646E-5</v>
      </c>
      <c r="U99" s="188">
        <f t="shared" si="15"/>
        <v>4.4541302999999997E-2</v>
      </c>
      <c r="V99" s="188">
        <f t="shared" si="15"/>
        <v>3.3479339999999998E-4</v>
      </c>
      <c r="W99" s="188">
        <f t="shared" si="15"/>
        <v>1.229832E-5</v>
      </c>
      <c r="X99" s="188">
        <f t="shared" si="15"/>
        <v>1.27368E-5</v>
      </c>
      <c r="Y99" s="188">
        <f t="shared" si="15"/>
        <v>6.4031999999999995E-7</v>
      </c>
      <c r="Z99" s="188">
        <f t="shared" si="15"/>
        <v>0</v>
      </c>
      <c r="AA99" s="188">
        <f t="shared" si="15"/>
        <v>4.4935336440000008E-2</v>
      </c>
      <c r="AB99" s="188">
        <f t="shared" si="15"/>
        <v>0.32057206912000002</v>
      </c>
      <c r="AC99" s="187">
        <f t="shared" si="16"/>
        <v>320572.06912</v>
      </c>
    </row>
    <row r="100" spans="1:29" ht="21" customHeight="1" x14ac:dyDescent="0.35">
      <c r="A100" s="120"/>
      <c r="B100" s="107">
        <v>2010</v>
      </c>
      <c r="C100" s="108" t="s">
        <v>17</v>
      </c>
      <c r="D100" s="188">
        <f t="shared" si="15"/>
        <v>0.12839695596</v>
      </c>
      <c r="E100" s="188">
        <f t="shared" si="15"/>
        <v>2.3805056000000002E-2</v>
      </c>
      <c r="F100" s="188">
        <f t="shared" si="15"/>
        <v>4.6510399519999995E-2</v>
      </c>
      <c r="G100" s="188">
        <f t="shared" si="15"/>
        <v>3.8869397159999999E-2</v>
      </c>
      <c r="H100" s="188">
        <f t="shared" si="15"/>
        <v>0.23758180863999998</v>
      </c>
      <c r="I100" s="188">
        <f t="shared" si="15"/>
        <v>4.2367561599999989E-3</v>
      </c>
      <c r="J100" s="188">
        <f t="shared" si="15"/>
        <v>1.3390239599999998E-3</v>
      </c>
      <c r="K100" s="188">
        <f t="shared" si="15"/>
        <v>2.95689104E-3</v>
      </c>
      <c r="L100" s="188">
        <f t="shared" si="15"/>
        <v>3.687872E-3</v>
      </c>
      <c r="M100" s="188">
        <f t="shared" si="15"/>
        <v>1.222054316E-2</v>
      </c>
      <c r="N100" s="188">
        <f t="shared" si="15"/>
        <v>2.3727220000000003E-3</v>
      </c>
      <c r="O100" s="188">
        <f t="shared" si="15"/>
        <v>2.09401344E-3</v>
      </c>
      <c r="P100" s="188">
        <f t="shared" si="15"/>
        <v>1.9778255200000004E-3</v>
      </c>
      <c r="Q100" s="188">
        <f t="shared" si="15"/>
        <v>4.0341505599999997E-3</v>
      </c>
      <c r="R100" s="188">
        <f t="shared" si="15"/>
        <v>1.0478711520000001E-2</v>
      </c>
      <c r="S100" s="188">
        <f t="shared" si="15"/>
        <v>0.26028106332000001</v>
      </c>
      <c r="T100" s="188">
        <f t="shared" si="15"/>
        <v>3.6354399999999999E-5</v>
      </c>
      <c r="U100" s="188">
        <f t="shared" si="15"/>
        <v>4.1739613000000002E-2</v>
      </c>
      <c r="V100" s="188">
        <f t="shared" si="15"/>
        <v>3.310408E-4</v>
      </c>
      <c r="W100" s="188">
        <f t="shared" si="15"/>
        <v>1.5785280000000001E-5</v>
      </c>
      <c r="X100" s="188">
        <f t="shared" si="15"/>
        <v>1.8235200000000001E-5</v>
      </c>
      <c r="Y100" s="188">
        <f t="shared" si="15"/>
        <v>9.6047999999999982E-7</v>
      </c>
      <c r="Z100" s="188">
        <f t="shared" si="15"/>
        <v>0</v>
      </c>
      <c r="AA100" s="188">
        <f t="shared" si="15"/>
        <v>4.2141989159999997E-2</v>
      </c>
      <c r="AB100" s="188">
        <f t="shared" si="15"/>
        <v>0.30242305247999995</v>
      </c>
      <c r="AC100" s="187">
        <f t="shared" si="16"/>
        <v>302423.05247999995</v>
      </c>
    </row>
    <row r="101" spans="1:29" ht="21" customHeight="1" x14ac:dyDescent="0.35">
      <c r="A101" s="120"/>
      <c r="B101" s="107">
        <v>2011</v>
      </c>
      <c r="C101" s="108" t="s">
        <v>17</v>
      </c>
      <c r="D101" s="188">
        <f t="shared" si="15"/>
        <v>0.12323407668000001</v>
      </c>
      <c r="E101" s="188">
        <f t="shared" si="15"/>
        <v>2.4403117199999998E-2</v>
      </c>
      <c r="F101" s="188">
        <f t="shared" si="15"/>
        <v>3.9711551359999993E-2</v>
      </c>
      <c r="G101" s="188">
        <f t="shared" si="15"/>
        <v>3.5516030879999987E-2</v>
      </c>
      <c r="H101" s="188">
        <f t="shared" si="15"/>
        <v>0.22286477611999997</v>
      </c>
      <c r="I101" s="188">
        <f t="shared" si="15"/>
        <v>3.8253644799999989E-3</v>
      </c>
      <c r="J101" s="188">
        <f t="shared" si="15"/>
        <v>1.2314710799999995E-3</v>
      </c>
      <c r="K101" s="188">
        <f t="shared" si="15"/>
        <v>2.5529825200000006E-3</v>
      </c>
      <c r="L101" s="188">
        <f t="shared" si="15"/>
        <v>3.5497856E-3</v>
      </c>
      <c r="M101" s="188">
        <f t="shared" si="15"/>
        <v>1.115960368E-2</v>
      </c>
      <c r="N101" s="188">
        <f t="shared" si="15"/>
        <v>2.1756960000000004E-3</v>
      </c>
      <c r="O101" s="188">
        <f t="shared" si="15"/>
        <v>2.5365395200000001E-3</v>
      </c>
      <c r="P101" s="188">
        <f t="shared" si="15"/>
        <v>1.7926013600000003E-3</v>
      </c>
      <c r="Q101" s="188">
        <f t="shared" si="15"/>
        <v>4.39617728E-3</v>
      </c>
      <c r="R101" s="188">
        <f t="shared" si="15"/>
        <v>1.090101416E-2</v>
      </c>
      <c r="S101" s="188">
        <f t="shared" si="15"/>
        <v>0.24492539396000002</v>
      </c>
      <c r="T101" s="188">
        <f t="shared" si="15"/>
        <v>3.9144200000000004E-5</v>
      </c>
      <c r="U101" s="188">
        <f t="shared" si="15"/>
        <v>3.8937922999999999E-2</v>
      </c>
      <c r="V101" s="188">
        <f t="shared" si="15"/>
        <v>3.2728820000000003E-4</v>
      </c>
      <c r="W101" s="188">
        <f t="shared" si="15"/>
        <v>1.9272240000000001E-5</v>
      </c>
      <c r="X101" s="188">
        <f t="shared" si="15"/>
        <v>2.3733599999999999E-5</v>
      </c>
      <c r="Y101" s="188">
        <f t="shared" si="15"/>
        <v>1.2806399999999999E-6</v>
      </c>
      <c r="Z101" s="188">
        <f t="shared" si="15"/>
        <v>0</v>
      </c>
      <c r="AA101" s="188">
        <f t="shared" si="15"/>
        <v>3.9348641879999993E-2</v>
      </c>
      <c r="AB101" s="188">
        <f t="shared" si="15"/>
        <v>0.28427403584000005</v>
      </c>
      <c r="AC101" s="187">
        <f t="shared" si="16"/>
        <v>284274.03584000003</v>
      </c>
    </row>
    <row r="102" spans="1:29" ht="21" customHeight="1" x14ac:dyDescent="0.35">
      <c r="A102" s="120"/>
      <c r="B102" s="107">
        <v>2012</v>
      </c>
      <c r="C102" s="108" t="s">
        <v>17</v>
      </c>
      <c r="D102" s="188">
        <f t="shared" si="15"/>
        <v>0.11807119739999999</v>
      </c>
      <c r="E102" s="188">
        <f t="shared" si="15"/>
        <v>2.5001178399999997E-2</v>
      </c>
      <c r="F102" s="188">
        <f t="shared" si="15"/>
        <v>3.2912703199999997E-2</v>
      </c>
      <c r="G102" s="188">
        <f t="shared" si="15"/>
        <v>3.2162664599999995E-2</v>
      </c>
      <c r="H102" s="188">
        <f t="shared" si="15"/>
        <v>0.20814774359999999</v>
      </c>
      <c r="I102" s="188">
        <f t="shared" si="15"/>
        <v>3.4139727999999998E-3</v>
      </c>
      <c r="J102" s="188">
        <f t="shared" si="15"/>
        <v>1.1239181999999999E-3</v>
      </c>
      <c r="K102" s="188">
        <f t="shared" si="15"/>
        <v>2.1490739999999999E-3</v>
      </c>
      <c r="L102" s="188">
        <f t="shared" si="15"/>
        <v>3.4116991999999999E-3</v>
      </c>
      <c r="M102" s="188">
        <f t="shared" si="15"/>
        <v>1.0098664199999999E-2</v>
      </c>
      <c r="N102" s="188">
        <f t="shared" si="15"/>
        <v>1.9786700000000001E-3</v>
      </c>
      <c r="O102" s="188">
        <f t="shared" si="15"/>
        <v>2.9790656000000001E-3</v>
      </c>
      <c r="P102" s="188">
        <f t="shared" si="15"/>
        <v>1.6073772E-3</v>
      </c>
      <c r="Q102" s="188">
        <f t="shared" si="15"/>
        <v>4.7582040000000003E-3</v>
      </c>
      <c r="R102" s="188">
        <f t="shared" si="15"/>
        <v>1.1323316799999998E-2</v>
      </c>
      <c r="S102" s="188">
        <f t="shared" si="15"/>
        <v>0.2295697246</v>
      </c>
      <c r="T102" s="188">
        <f t="shared" si="15"/>
        <v>4.1934000000000002E-5</v>
      </c>
      <c r="U102" s="188">
        <f t="shared" si="15"/>
        <v>3.6136232999999997E-2</v>
      </c>
      <c r="V102" s="188">
        <f t="shared" si="15"/>
        <v>3.235356E-4</v>
      </c>
      <c r="W102" s="188">
        <f t="shared" si="15"/>
        <v>2.2759200000000001E-5</v>
      </c>
      <c r="X102" s="188">
        <f t="shared" si="15"/>
        <v>2.9232000000000001E-5</v>
      </c>
      <c r="Y102" s="188">
        <f t="shared" si="15"/>
        <v>1.6008E-6</v>
      </c>
      <c r="Z102" s="188">
        <f t="shared" si="15"/>
        <v>0</v>
      </c>
      <c r="AA102" s="188">
        <f t="shared" si="15"/>
        <v>3.6555294600000003E-2</v>
      </c>
      <c r="AB102" s="188">
        <f t="shared" si="15"/>
        <v>0.26612501919999998</v>
      </c>
      <c r="AC102" s="187">
        <f t="shared" si="16"/>
        <v>266125.01919999998</v>
      </c>
    </row>
    <row r="103" spans="1:29" ht="21" customHeight="1" x14ac:dyDescent="0.35">
      <c r="A103" s="120"/>
      <c r="B103" s="107">
        <v>2013</v>
      </c>
      <c r="C103" s="108" t="s">
        <v>17</v>
      </c>
      <c r="D103" s="188">
        <f t="shared" si="15"/>
        <v>0.1203592998857143</v>
      </c>
      <c r="E103" s="188">
        <f t="shared" si="15"/>
        <v>2.4962233057142853E-2</v>
      </c>
      <c r="F103" s="188">
        <f t="shared" si="15"/>
        <v>3.270494388571428E-2</v>
      </c>
      <c r="G103" s="188">
        <f t="shared" si="15"/>
        <v>3.0998351057142853E-2</v>
      </c>
      <c r="H103" s="188">
        <f t="shared" si="15"/>
        <v>0.2090248278857143</v>
      </c>
      <c r="I103" s="188">
        <f t="shared" ref="I103:AB103" si="17">I16*$D$87/10^9</f>
        <v>3.3369951999999998E-3</v>
      </c>
      <c r="J103" s="188">
        <f t="shared" si="17"/>
        <v>1.1481911999999999E-3</v>
      </c>
      <c r="K103" s="188">
        <f t="shared" si="17"/>
        <v>2.1518182285714289E-3</v>
      </c>
      <c r="L103" s="188">
        <f t="shared" si="17"/>
        <v>3.2888320000000002E-3</v>
      </c>
      <c r="M103" s="188">
        <f t="shared" si="17"/>
        <v>9.9258366285714279E-3</v>
      </c>
      <c r="N103" s="188">
        <f t="shared" si="17"/>
        <v>1.9128400000000001E-3</v>
      </c>
      <c r="O103" s="188">
        <f t="shared" si="17"/>
        <v>3.0961261714285713E-3</v>
      </c>
      <c r="P103" s="188">
        <f t="shared" si="17"/>
        <v>1.4809985142857144E-3</v>
      </c>
      <c r="Q103" s="188">
        <f t="shared" si="17"/>
        <v>4.3971689142857139E-3</v>
      </c>
      <c r="R103" s="188">
        <f t="shared" si="17"/>
        <v>1.08871336E-2</v>
      </c>
      <c r="S103" s="188">
        <f t="shared" si="17"/>
        <v>0.22983779811428573</v>
      </c>
      <c r="T103" s="188">
        <f t="shared" si="17"/>
        <v>4.2083142857142853E-5</v>
      </c>
      <c r="U103" s="188">
        <f t="shared" si="17"/>
        <v>3.6604723857142848E-2</v>
      </c>
      <c r="V103" s="188">
        <f t="shared" si="17"/>
        <v>3.6337414285714286E-4</v>
      </c>
      <c r="W103" s="188">
        <f t="shared" si="17"/>
        <v>2.785988571428571E-5</v>
      </c>
      <c r="X103" s="188">
        <f t="shared" si="17"/>
        <v>2.5594571428571429E-5</v>
      </c>
      <c r="Y103" s="188">
        <f t="shared" si="17"/>
        <v>2.3630857142857143E-6</v>
      </c>
      <c r="Z103" s="188">
        <f t="shared" si="17"/>
        <v>0</v>
      </c>
      <c r="AA103" s="188">
        <f t="shared" si="17"/>
        <v>3.706599868571428E-2</v>
      </c>
      <c r="AB103" s="188">
        <f t="shared" si="17"/>
        <v>0.26690379679999998</v>
      </c>
      <c r="AC103" s="187">
        <f t="shared" si="16"/>
        <v>266903.79679999995</v>
      </c>
    </row>
    <row r="104" spans="1:29" ht="21" customHeight="1" x14ac:dyDescent="0.35">
      <c r="A104" s="120"/>
      <c r="B104" s="107">
        <v>2014</v>
      </c>
      <c r="C104" s="108" t="s">
        <v>17</v>
      </c>
      <c r="D104" s="188">
        <f t="shared" ref="D104:AB113" si="18">D17*$D$87/10^9</f>
        <v>0.12264740237142858</v>
      </c>
      <c r="E104" s="188">
        <f t="shared" si="18"/>
        <v>2.4923287714285709E-2</v>
      </c>
      <c r="F104" s="188">
        <f t="shared" si="18"/>
        <v>3.249718457142857E-2</v>
      </c>
      <c r="G104" s="188">
        <f t="shared" si="18"/>
        <v>2.9834037514285709E-2</v>
      </c>
      <c r="H104" s="188">
        <f t="shared" si="18"/>
        <v>0.20990191217142856</v>
      </c>
      <c r="I104" s="188">
        <f t="shared" si="18"/>
        <v>3.2600176000000002E-3</v>
      </c>
      <c r="J104" s="188">
        <f t="shared" si="18"/>
        <v>1.1724641999999999E-3</v>
      </c>
      <c r="K104" s="188">
        <f t="shared" si="18"/>
        <v>2.1545624571428575E-3</v>
      </c>
      <c r="L104" s="188">
        <f t="shared" si="18"/>
        <v>3.1659647999999997E-3</v>
      </c>
      <c r="M104" s="188">
        <f t="shared" si="18"/>
        <v>9.7530090571428581E-3</v>
      </c>
      <c r="N104" s="188">
        <f t="shared" si="18"/>
        <v>1.8470100000000001E-3</v>
      </c>
      <c r="O104" s="188">
        <f t="shared" si="18"/>
        <v>3.2131867428571428E-3</v>
      </c>
      <c r="P104" s="188">
        <f t="shared" si="18"/>
        <v>1.3546198285714287E-3</v>
      </c>
      <c r="Q104" s="188">
        <f t="shared" si="18"/>
        <v>4.0361338285714284E-3</v>
      </c>
      <c r="R104" s="188">
        <f t="shared" si="18"/>
        <v>1.0450950400000001E-2</v>
      </c>
      <c r="S104" s="188">
        <f t="shared" si="18"/>
        <v>0.23010587162857143</v>
      </c>
      <c r="T104" s="188">
        <f t="shared" si="18"/>
        <v>4.2232285714285711E-5</v>
      </c>
      <c r="U104" s="188">
        <f t="shared" si="18"/>
        <v>3.7073214714285707E-2</v>
      </c>
      <c r="V104" s="188">
        <f t="shared" si="18"/>
        <v>4.0321268571428566E-4</v>
      </c>
      <c r="W104" s="188">
        <f t="shared" si="18"/>
        <v>3.2960571428571422E-5</v>
      </c>
      <c r="X104" s="188">
        <f t="shared" si="18"/>
        <v>2.1957142857142856E-5</v>
      </c>
      <c r="Y104" s="188">
        <f t="shared" si="18"/>
        <v>3.1253714285714286E-6</v>
      </c>
      <c r="Z104" s="188">
        <f t="shared" si="18"/>
        <v>0</v>
      </c>
      <c r="AA104" s="188">
        <f t="shared" si="18"/>
        <v>3.7576702771428563E-2</v>
      </c>
      <c r="AB104" s="188">
        <f t="shared" si="18"/>
        <v>0.26768257439999998</v>
      </c>
      <c r="AC104" s="187">
        <f t="shared" si="16"/>
        <v>267682.57439999998</v>
      </c>
    </row>
    <row r="105" spans="1:29" ht="21" customHeight="1" x14ac:dyDescent="0.35">
      <c r="A105" s="120"/>
      <c r="B105" s="107">
        <v>2015</v>
      </c>
      <c r="C105" s="108" t="s">
        <v>17</v>
      </c>
      <c r="D105" s="188">
        <f t="shared" si="18"/>
        <v>0.12493550485714286</v>
      </c>
      <c r="E105" s="188">
        <f t="shared" si="18"/>
        <v>2.4884342371428572E-2</v>
      </c>
      <c r="F105" s="188">
        <f t="shared" si="18"/>
        <v>3.2289425257142852E-2</v>
      </c>
      <c r="G105" s="188">
        <f t="shared" si="18"/>
        <v>2.8669723971428567E-2</v>
      </c>
      <c r="H105" s="188">
        <f t="shared" si="18"/>
        <v>0.2107789964571429</v>
      </c>
      <c r="I105" s="188">
        <f t="shared" si="18"/>
        <v>3.1830399999999998E-3</v>
      </c>
      <c r="J105" s="188">
        <f t="shared" si="18"/>
        <v>1.1967371999999999E-3</v>
      </c>
      <c r="K105" s="188">
        <f t="shared" si="18"/>
        <v>2.157306685714286E-3</v>
      </c>
      <c r="L105" s="188">
        <f t="shared" si="18"/>
        <v>3.0430976E-3</v>
      </c>
      <c r="M105" s="188">
        <f t="shared" si="18"/>
        <v>9.5801814857142866E-3</v>
      </c>
      <c r="N105" s="188">
        <f t="shared" si="18"/>
        <v>1.78118E-3</v>
      </c>
      <c r="O105" s="188">
        <f t="shared" si="18"/>
        <v>3.3302473142857148E-3</v>
      </c>
      <c r="P105" s="188">
        <f t="shared" si="18"/>
        <v>1.2282411428571431E-3</v>
      </c>
      <c r="Q105" s="188">
        <f t="shared" si="18"/>
        <v>3.6750987428571425E-3</v>
      </c>
      <c r="R105" s="188">
        <f t="shared" si="18"/>
        <v>1.00147672E-2</v>
      </c>
      <c r="S105" s="188">
        <f t="shared" si="18"/>
        <v>0.23037394514285714</v>
      </c>
      <c r="T105" s="188">
        <f t="shared" si="18"/>
        <v>4.2381428571428562E-5</v>
      </c>
      <c r="U105" s="188">
        <f t="shared" si="18"/>
        <v>3.7541705571428559E-2</v>
      </c>
      <c r="V105" s="188">
        <f t="shared" si="18"/>
        <v>4.4305122857142857E-4</v>
      </c>
      <c r="W105" s="188">
        <f t="shared" si="18"/>
        <v>3.8061257142857131E-5</v>
      </c>
      <c r="X105" s="188">
        <f t="shared" si="18"/>
        <v>1.8319714285714281E-5</v>
      </c>
      <c r="Y105" s="188">
        <f t="shared" si="18"/>
        <v>3.8876571428571429E-6</v>
      </c>
      <c r="Z105" s="188">
        <f t="shared" si="18"/>
        <v>0</v>
      </c>
      <c r="AA105" s="188">
        <f t="shared" si="18"/>
        <v>3.808740685714284E-2</v>
      </c>
      <c r="AB105" s="188">
        <f t="shared" si="18"/>
        <v>0.26846135199999999</v>
      </c>
      <c r="AC105" s="187">
        <f t="shared" si="16"/>
        <v>268461.35200000001</v>
      </c>
    </row>
    <row r="106" spans="1:29" ht="21" customHeight="1" x14ac:dyDescent="0.35">
      <c r="A106" s="120"/>
      <c r="B106" s="107">
        <v>2016</v>
      </c>
      <c r="C106" s="108" t="s">
        <v>17</v>
      </c>
      <c r="D106" s="188">
        <f t="shared" si="18"/>
        <v>0.12722360734285715</v>
      </c>
      <c r="E106" s="188">
        <f t="shared" si="18"/>
        <v>2.4845397028571428E-2</v>
      </c>
      <c r="F106" s="188">
        <f t="shared" si="18"/>
        <v>3.2081665942857142E-2</v>
      </c>
      <c r="G106" s="188">
        <f t="shared" si="18"/>
        <v>2.7505410428571419E-2</v>
      </c>
      <c r="H106" s="188">
        <f t="shared" si="18"/>
        <v>0.21165608074285711</v>
      </c>
      <c r="I106" s="188">
        <f t="shared" si="18"/>
        <v>3.1060623999999998E-3</v>
      </c>
      <c r="J106" s="188">
        <f t="shared" si="18"/>
        <v>1.2210101999999999E-3</v>
      </c>
      <c r="K106" s="188">
        <f t="shared" si="18"/>
        <v>2.1600509142857146E-3</v>
      </c>
      <c r="L106" s="188">
        <f t="shared" si="18"/>
        <v>2.9202303999999999E-3</v>
      </c>
      <c r="M106" s="188">
        <f t="shared" si="18"/>
        <v>9.4073539142857134E-3</v>
      </c>
      <c r="N106" s="188">
        <f t="shared" si="18"/>
        <v>1.71535E-3</v>
      </c>
      <c r="O106" s="188">
        <f t="shared" si="18"/>
        <v>3.4473078857142859E-3</v>
      </c>
      <c r="P106" s="188">
        <f t="shared" si="18"/>
        <v>1.1018624571428575E-3</v>
      </c>
      <c r="Q106" s="188">
        <f t="shared" si="18"/>
        <v>3.3140636571428565E-3</v>
      </c>
      <c r="R106" s="188">
        <f t="shared" si="18"/>
        <v>9.5785840000000011E-3</v>
      </c>
      <c r="S106" s="188">
        <f t="shared" si="18"/>
        <v>0.23064201865714284</v>
      </c>
      <c r="T106" s="188">
        <f t="shared" si="18"/>
        <v>4.253057142857142E-5</v>
      </c>
      <c r="U106" s="188">
        <f t="shared" si="18"/>
        <v>3.8010196428571418E-2</v>
      </c>
      <c r="V106" s="188">
        <f t="shared" si="18"/>
        <v>4.8288977142857143E-4</v>
      </c>
      <c r="W106" s="188">
        <f t="shared" si="18"/>
        <v>4.3161942857142854E-5</v>
      </c>
      <c r="X106" s="188">
        <f t="shared" si="18"/>
        <v>1.4682285714285712E-5</v>
      </c>
      <c r="Y106" s="188">
        <f t="shared" si="18"/>
        <v>4.6499428571428573E-6</v>
      </c>
      <c r="Z106" s="188">
        <f t="shared" si="18"/>
        <v>0</v>
      </c>
      <c r="AA106" s="188">
        <f t="shared" si="18"/>
        <v>3.8598110942857131E-2</v>
      </c>
      <c r="AB106" s="188">
        <f t="shared" si="18"/>
        <v>0.26924012959999999</v>
      </c>
      <c r="AC106" s="187">
        <f t="shared" si="16"/>
        <v>269240.12959999999</v>
      </c>
    </row>
    <row r="107" spans="1:29" ht="21" customHeight="1" x14ac:dyDescent="0.35">
      <c r="A107" s="120"/>
      <c r="B107" s="107">
        <v>2017</v>
      </c>
      <c r="C107" s="108" t="s">
        <v>17</v>
      </c>
      <c r="D107" s="188">
        <f t="shared" si="18"/>
        <v>0.12951170982857144</v>
      </c>
      <c r="E107" s="188">
        <f t="shared" si="18"/>
        <v>2.4806451685714281E-2</v>
      </c>
      <c r="F107" s="188">
        <f t="shared" si="18"/>
        <v>3.1873906628571431E-2</v>
      </c>
      <c r="G107" s="188">
        <f t="shared" si="18"/>
        <v>2.6341096885714271E-2</v>
      </c>
      <c r="H107" s="188">
        <f t="shared" si="18"/>
        <v>0.21253316502857142</v>
      </c>
      <c r="I107" s="188">
        <f t="shared" si="18"/>
        <v>3.0290847999999999E-3</v>
      </c>
      <c r="J107" s="188">
        <f t="shared" si="18"/>
        <v>1.2452831999999999E-3</v>
      </c>
      <c r="K107" s="188">
        <f t="shared" si="18"/>
        <v>2.1627951428571431E-3</v>
      </c>
      <c r="L107" s="188">
        <f t="shared" si="18"/>
        <v>2.7973631999999998E-3</v>
      </c>
      <c r="M107" s="188">
        <f t="shared" si="18"/>
        <v>9.2345263428571436E-3</v>
      </c>
      <c r="N107" s="188">
        <f t="shared" si="18"/>
        <v>1.64952E-3</v>
      </c>
      <c r="O107" s="188">
        <f t="shared" si="18"/>
        <v>3.5643684571428575E-3</v>
      </c>
      <c r="P107" s="188">
        <f t="shared" si="18"/>
        <v>9.7548377142857182E-4</v>
      </c>
      <c r="Q107" s="188">
        <f t="shared" si="18"/>
        <v>2.953028571428571E-3</v>
      </c>
      <c r="R107" s="188">
        <f t="shared" si="18"/>
        <v>9.1424007999999987E-3</v>
      </c>
      <c r="S107" s="188">
        <f t="shared" si="18"/>
        <v>0.23091009217142855</v>
      </c>
      <c r="T107" s="188">
        <f t="shared" si="18"/>
        <v>4.2679714285714278E-5</v>
      </c>
      <c r="U107" s="188">
        <f t="shared" si="18"/>
        <v>3.8478687285714269E-2</v>
      </c>
      <c r="V107" s="188">
        <f t="shared" si="18"/>
        <v>5.2272831428571429E-4</v>
      </c>
      <c r="W107" s="188">
        <f t="shared" si="18"/>
        <v>4.8262628571428556E-5</v>
      </c>
      <c r="X107" s="188">
        <f t="shared" si="18"/>
        <v>1.104485714285714E-5</v>
      </c>
      <c r="Y107" s="188">
        <f t="shared" si="18"/>
        <v>5.4122285714285716E-6</v>
      </c>
      <c r="Z107" s="188">
        <f t="shared" si="18"/>
        <v>0</v>
      </c>
      <c r="AA107" s="188">
        <f t="shared" si="18"/>
        <v>3.9108815028571421E-2</v>
      </c>
      <c r="AB107" s="188">
        <f t="shared" si="18"/>
        <v>0.27001890719999999</v>
      </c>
      <c r="AC107" s="187">
        <f t="shared" si="16"/>
        <v>270018.90720000002</v>
      </c>
    </row>
    <row r="108" spans="1:29" ht="21" customHeight="1" x14ac:dyDescent="0.35">
      <c r="A108" s="120"/>
      <c r="B108" s="107">
        <v>2018</v>
      </c>
      <c r="C108" s="108" t="s">
        <v>17</v>
      </c>
      <c r="D108" s="188">
        <f t="shared" si="18"/>
        <v>0.13179981231428572</v>
      </c>
      <c r="E108" s="188">
        <f t="shared" si="18"/>
        <v>2.4767506342857137E-2</v>
      </c>
      <c r="F108" s="188">
        <f t="shared" si="18"/>
        <v>3.1666147314285707E-2</v>
      </c>
      <c r="G108" s="188">
        <f t="shared" si="18"/>
        <v>2.5176783342857126E-2</v>
      </c>
      <c r="H108" s="188">
        <f t="shared" si="18"/>
        <v>0.2134102493142857</v>
      </c>
      <c r="I108" s="188">
        <f t="shared" si="18"/>
        <v>2.9521071999999999E-3</v>
      </c>
      <c r="J108" s="188">
        <f t="shared" si="18"/>
        <v>1.2695561999999999E-3</v>
      </c>
      <c r="K108" s="188">
        <f t="shared" si="18"/>
        <v>2.1655393714285721E-3</v>
      </c>
      <c r="L108" s="188">
        <f t="shared" si="18"/>
        <v>2.6744960000000002E-3</v>
      </c>
      <c r="M108" s="188">
        <f t="shared" si="18"/>
        <v>9.061698771428572E-3</v>
      </c>
      <c r="N108" s="188">
        <f t="shared" si="18"/>
        <v>1.58369E-3</v>
      </c>
      <c r="O108" s="188">
        <f t="shared" si="18"/>
        <v>3.681429028571429E-3</v>
      </c>
      <c r="P108" s="188">
        <f t="shared" si="18"/>
        <v>8.491050857142861E-4</v>
      </c>
      <c r="Q108" s="188">
        <f t="shared" si="18"/>
        <v>2.5919934857142847E-3</v>
      </c>
      <c r="R108" s="188">
        <f t="shared" si="18"/>
        <v>8.7062175999999998E-3</v>
      </c>
      <c r="S108" s="188">
        <f t="shared" si="18"/>
        <v>0.23117816568571428</v>
      </c>
      <c r="T108" s="188">
        <f t="shared" si="18"/>
        <v>4.2828857142857136E-5</v>
      </c>
      <c r="U108" s="188">
        <f t="shared" si="18"/>
        <v>3.8947178142857121E-2</v>
      </c>
      <c r="V108" s="188">
        <f t="shared" si="18"/>
        <v>5.6256685714285715E-4</v>
      </c>
      <c r="W108" s="188">
        <f t="shared" si="18"/>
        <v>5.3363314285714265E-5</v>
      </c>
      <c r="X108" s="188">
        <f t="shared" si="18"/>
        <v>7.407428571428569E-6</v>
      </c>
      <c r="Y108" s="188">
        <f t="shared" si="18"/>
        <v>6.1745142857142868E-6</v>
      </c>
      <c r="Z108" s="188">
        <f t="shared" si="18"/>
        <v>0</v>
      </c>
      <c r="AA108" s="188">
        <f t="shared" si="18"/>
        <v>3.9619519114285691E-2</v>
      </c>
      <c r="AB108" s="188">
        <f t="shared" si="18"/>
        <v>0.27079768479999994</v>
      </c>
      <c r="AC108" s="187">
        <f t="shared" si="16"/>
        <v>270797.68479999993</v>
      </c>
    </row>
    <row r="109" spans="1:29" ht="21" customHeight="1" x14ac:dyDescent="0.35">
      <c r="A109" s="120"/>
      <c r="B109" s="107">
        <v>2019</v>
      </c>
      <c r="C109" s="108" t="s">
        <v>17</v>
      </c>
      <c r="D109" s="188">
        <f t="shared" si="18"/>
        <v>0.13408791479999999</v>
      </c>
      <c r="E109" s="188">
        <f t="shared" si="18"/>
        <v>2.4728561E-2</v>
      </c>
      <c r="F109" s="188">
        <f t="shared" si="18"/>
        <v>3.1458387999999997E-2</v>
      </c>
      <c r="G109" s="188">
        <f t="shared" si="18"/>
        <v>2.4012469800000002E-2</v>
      </c>
      <c r="H109" s="188">
        <f t="shared" si="18"/>
        <v>0.21428733359999999</v>
      </c>
      <c r="I109" s="188">
        <f t="shared" si="18"/>
        <v>2.8751295999999999E-3</v>
      </c>
      <c r="J109" s="188">
        <f t="shared" si="18"/>
        <v>1.2938291999999999E-3</v>
      </c>
      <c r="K109" s="188">
        <f t="shared" si="18"/>
        <v>2.1682836000000002E-3</v>
      </c>
      <c r="L109" s="188">
        <f t="shared" si="18"/>
        <v>2.5516287999999996E-3</v>
      </c>
      <c r="M109" s="188">
        <f t="shared" si="18"/>
        <v>8.8888711999999988E-3</v>
      </c>
      <c r="N109" s="188">
        <f t="shared" si="18"/>
        <v>1.51786E-3</v>
      </c>
      <c r="O109" s="188">
        <f t="shared" si="18"/>
        <v>3.7984896000000001E-3</v>
      </c>
      <c r="P109" s="188">
        <f t="shared" si="18"/>
        <v>7.2272640000000006E-4</v>
      </c>
      <c r="Q109" s="188">
        <f t="shared" si="18"/>
        <v>2.2309584E-3</v>
      </c>
      <c r="R109" s="188">
        <f t="shared" si="18"/>
        <v>8.2700343999999992E-3</v>
      </c>
      <c r="S109" s="188">
        <f t="shared" si="18"/>
        <v>0.23144623919999999</v>
      </c>
      <c r="T109" s="188">
        <f t="shared" si="18"/>
        <v>4.2978000000000001E-5</v>
      </c>
      <c r="U109" s="188">
        <f t="shared" si="18"/>
        <v>3.9415669E-2</v>
      </c>
      <c r="V109" s="188">
        <f t="shared" si="18"/>
        <v>6.024054E-4</v>
      </c>
      <c r="W109" s="188">
        <f t="shared" si="18"/>
        <v>5.8464000000000001E-5</v>
      </c>
      <c r="X109" s="188">
        <f t="shared" si="18"/>
        <v>3.7699999999999999E-6</v>
      </c>
      <c r="Y109" s="188">
        <f t="shared" si="18"/>
        <v>6.9368000000000002E-6</v>
      </c>
      <c r="Z109" s="188">
        <f t="shared" si="18"/>
        <v>0</v>
      </c>
      <c r="AA109" s="188">
        <f t="shared" si="18"/>
        <v>4.0130223199999995E-2</v>
      </c>
      <c r="AB109" s="188">
        <f t="shared" si="18"/>
        <v>0.2715764624</v>
      </c>
      <c r="AC109" s="187">
        <f t="shared" si="16"/>
        <v>271576.46240000002</v>
      </c>
    </row>
    <row r="110" spans="1:29" ht="21" customHeight="1" x14ac:dyDescent="0.35">
      <c r="A110" s="120"/>
      <c r="B110" s="107">
        <v>2020</v>
      </c>
      <c r="C110" s="108" t="s">
        <v>17</v>
      </c>
      <c r="D110" s="188">
        <f t="shared" si="18"/>
        <v>0.13654690966701075</v>
      </c>
      <c r="E110" s="188">
        <f t="shared" si="18"/>
        <v>2.4689859083936928E-2</v>
      </c>
      <c r="F110" s="188">
        <f t="shared" si="18"/>
        <v>3.1255942177187933E-2</v>
      </c>
      <c r="G110" s="188">
        <f t="shared" si="18"/>
        <v>2.3030644425068032E-2</v>
      </c>
      <c r="H110" s="188">
        <f t="shared" si="18"/>
        <v>0.21552335535320363</v>
      </c>
      <c r="I110" s="188">
        <f t="shared" si="18"/>
        <v>2.8054330380609263E-3</v>
      </c>
      <c r="J110" s="188">
        <f t="shared" si="18"/>
        <v>1.3201143582850182E-3</v>
      </c>
      <c r="K110" s="188">
        <f t="shared" si="18"/>
        <v>2.1710418097320547E-3</v>
      </c>
      <c r="L110" s="188">
        <f t="shared" si="18"/>
        <v>2.4479108888278934E-3</v>
      </c>
      <c r="M110" s="188">
        <f t="shared" si="18"/>
        <v>8.7445000949058927E-3</v>
      </c>
      <c r="N110" s="188">
        <f t="shared" si="18"/>
        <v>1.4614464566389679E-3</v>
      </c>
      <c r="O110" s="188">
        <f t="shared" si="18"/>
        <v>3.9326634416485947E-3</v>
      </c>
      <c r="P110" s="188">
        <f t="shared" si="18"/>
        <v>6.4473602232205905E-4</v>
      </c>
      <c r="Q110" s="188">
        <f t="shared" si="18"/>
        <v>2.0021581925826573E-3</v>
      </c>
      <c r="R110" s="188">
        <f t="shared" si="18"/>
        <v>8.0410041131922794E-3</v>
      </c>
      <c r="S110" s="188">
        <f t="shared" si="18"/>
        <v>0.23230885956130176</v>
      </c>
      <c r="T110" s="188">
        <f t="shared" si="18"/>
        <v>4.3129249708060585E-5</v>
      </c>
      <c r="U110" s="188">
        <f t="shared" si="18"/>
        <v>3.9907850284033333E-2</v>
      </c>
      <c r="V110" s="188">
        <f t="shared" si="18"/>
        <v>6.5834802841783331E-4</v>
      </c>
      <c r="W110" s="188">
        <f t="shared" si="18"/>
        <v>6.6899304361838573E-5</v>
      </c>
      <c r="X110" s="188">
        <f t="shared" si="18"/>
        <v>2.8136331190002346E-6</v>
      </c>
      <c r="Y110" s="188">
        <f t="shared" si="18"/>
        <v>8.5533010588858399E-6</v>
      </c>
      <c r="Z110" s="188">
        <f t="shared" si="18"/>
        <v>0</v>
      </c>
      <c r="AA110" s="188">
        <f t="shared" si="18"/>
        <v>4.0687593800698953E-2</v>
      </c>
      <c r="AB110" s="188">
        <f t="shared" si="18"/>
        <v>0.27299645336200068</v>
      </c>
      <c r="AC110" s="187">
        <f t="shared" si="16"/>
        <v>272996.4533620007</v>
      </c>
    </row>
    <row r="111" spans="1:29" ht="21" customHeight="1" x14ac:dyDescent="0.35">
      <c r="A111" s="120"/>
      <c r="B111" s="107">
        <v>2021</v>
      </c>
      <c r="C111" s="108" t="s">
        <v>17</v>
      </c>
      <c r="D111" s="188">
        <f t="shared" si="18"/>
        <v>0.1390509992449431</v>
      </c>
      <c r="E111" s="188">
        <f t="shared" si="18"/>
        <v>2.4651217739061437E-2</v>
      </c>
      <c r="F111" s="188">
        <f t="shared" si="18"/>
        <v>3.1054799164652532E-2</v>
      </c>
      <c r="G111" s="188">
        <f t="shared" si="18"/>
        <v>2.2088964069573433E-2</v>
      </c>
      <c r="H111" s="188">
        <f t="shared" si="18"/>
        <v>0.21684598021823051</v>
      </c>
      <c r="I111" s="188">
        <f t="shared" si="18"/>
        <v>2.7374260036986701E-3</v>
      </c>
      <c r="J111" s="188">
        <f t="shared" si="18"/>
        <v>1.3469335202438357E-3</v>
      </c>
      <c r="K111" s="188">
        <f t="shared" si="18"/>
        <v>2.1738035281015067E-3</v>
      </c>
      <c r="L111" s="188">
        <f t="shared" si="18"/>
        <v>2.3484088750064928E-3</v>
      </c>
      <c r="M111" s="188">
        <f t="shared" si="18"/>
        <v>8.6065719270505044E-3</v>
      </c>
      <c r="N111" s="188">
        <f t="shared" si="18"/>
        <v>1.4071296072250372E-3</v>
      </c>
      <c r="O111" s="188">
        <f t="shared" si="18"/>
        <v>4.0715766986118311E-3</v>
      </c>
      <c r="P111" s="188">
        <f t="shared" si="18"/>
        <v>5.751616911734102E-4</v>
      </c>
      <c r="Q111" s="188">
        <f t="shared" si="18"/>
        <v>1.7968230282222448E-3</v>
      </c>
      <c r="R111" s="188">
        <f t="shared" si="18"/>
        <v>7.8506910252325226E-3</v>
      </c>
      <c r="S111" s="188">
        <f t="shared" si="18"/>
        <v>0.2333032431705136</v>
      </c>
      <c r="T111" s="188">
        <f t="shared" si="18"/>
        <v>4.3281031699479821E-5</v>
      </c>
      <c r="U111" s="188">
        <f t="shared" si="18"/>
        <v>4.0406177408604166E-2</v>
      </c>
      <c r="V111" s="188">
        <f t="shared" si="18"/>
        <v>7.1948579232797088E-4</v>
      </c>
      <c r="W111" s="188">
        <f t="shared" si="18"/>
        <v>7.6551671526031646E-5</v>
      </c>
      <c r="X111" s="188">
        <f t="shared" si="18"/>
        <v>2.0998756839084852E-6</v>
      </c>
      <c r="Y111" s="188">
        <f t="shared" si="18"/>
        <v>1.0546499683418525E-5</v>
      </c>
      <c r="Z111" s="188">
        <f t="shared" si="18"/>
        <v>0</v>
      </c>
      <c r="AA111" s="188">
        <f t="shared" si="18"/>
        <v>4.125814227952497E-2</v>
      </c>
      <c r="AB111" s="188">
        <f t="shared" si="18"/>
        <v>0.27456138545003855</v>
      </c>
      <c r="AC111" s="187">
        <f t="shared" si="16"/>
        <v>274561.38545003854</v>
      </c>
    </row>
    <row r="112" spans="1:29" ht="21" customHeight="1" x14ac:dyDescent="0.35">
      <c r="A112" s="120"/>
      <c r="B112" s="108">
        <v>2022</v>
      </c>
      <c r="C112" s="108" t="s">
        <v>17</v>
      </c>
      <c r="D112" s="188">
        <f t="shared" si="18"/>
        <v>0.14160101051110408</v>
      </c>
      <c r="E112" s="188">
        <f t="shared" si="18"/>
        <v>2.4612636870575418E-2</v>
      </c>
      <c r="F112" s="188">
        <f t="shared" si="18"/>
        <v>3.0854950578350162E-2</v>
      </c>
      <c r="G112" s="188">
        <f t="shared" si="18"/>
        <v>2.1185787278093705E-2</v>
      </c>
      <c r="H112" s="188">
        <f t="shared" si="18"/>
        <v>0.21825438523812332</v>
      </c>
      <c r="I112" s="188">
        <f t="shared" si="18"/>
        <v>2.671067540754803E-3</v>
      </c>
      <c r="J112" s="188">
        <f t="shared" si="18"/>
        <v>1.3742975345812812E-3</v>
      </c>
      <c r="K112" s="188">
        <f t="shared" si="18"/>
        <v>2.1765687595715895E-3</v>
      </c>
      <c r="L112" s="188">
        <f t="shared" si="18"/>
        <v>2.2529513918907234E-3</v>
      </c>
      <c r="M112" s="188">
        <f t="shared" si="18"/>
        <v>8.4748852267983957E-3</v>
      </c>
      <c r="N112" s="188">
        <f t="shared" si="18"/>
        <v>1.3548315249830771E-3</v>
      </c>
      <c r="O112" s="188">
        <f t="shared" si="18"/>
        <v>4.2153967809992234E-3</v>
      </c>
      <c r="P112" s="188">
        <f t="shared" si="18"/>
        <v>5.1309521965597622E-4</v>
      </c>
      <c r="Q112" s="188">
        <f t="shared" si="18"/>
        <v>1.6125464045301547E-3</v>
      </c>
      <c r="R112" s="188">
        <f t="shared" si="18"/>
        <v>7.695869930168432E-3</v>
      </c>
      <c r="S112" s="188">
        <f t="shared" si="18"/>
        <v>0.23442514039509019</v>
      </c>
      <c r="T112" s="188">
        <f t="shared" si="18"/>
        <v>4.3433347847488263E-5</v>
      </c>
      <c r="U112" s="188">
        <f t="shared" si="18"/>
        <v>4.0910727116484198E-2</v>
      </c>
      <c r="V112" s="188">
        <f t="shared" si="18"/>
        <v>7.8630114015206724E-4</v>
      </c>
      <c r="W112" s="188">
        <f t="shared" si="18"/>
        <v>8.759670177934253E-5</v>
      </c>
      <c r="X112" s="188">
        <f t="shared" si="18"/>
        <v>1.5671829628721971E-6</v>
      </c>
      <c r="Y112" s="188">
        <f t="shared" si="18"/>
        <v>1.3004178714929484E-5</v>
      </c>
      <c r="Z112" s="188">
        <f t="shared" si="18"/>
        <v>0</v>
      </c>
      <c r="AA112" s="188">
        <f t="shared" si="18"/>
        <v>4.1842629667940889E-2</v>
      </c>
      <c r="AB112" s="188">
        <f t="shared" si="18"/>
        <v>0.2762677700630311</v>
      </c>
      <c r="AC112" s="187">
        <f t="shared" si="16"/>
        <v>276267.77006303112</v>
      </c>
    </row>
    <row r="113" spans="1:29" ht="21" customHeight="1" x14ac:dyDescent="0.35">
      <c r="A113" s="120"/>
      <c r="B113" s="117">
        <v>2023</v>
      </c>
      <c r="C113" s="117" t="s">
        <v>17</v>
      </c>
      <c r="D113" s="189">
        <f t="shared" si="18"/>
        <v>0.14419778560846985</v>
      </c>
      <c r="E113" s="189">
        <f t="shared" si="18"/>
        <v>2.4574116383829104E-2</v>
      </c>
      <c r="F113" s="189">
        <f t="shared" si="18"/>
        <v>3.0656388088191412E-2</v>
      </c>
      <c r="G113" s="189">
        <f t="shared" si="18"/>
        <v>2.0319539711275598E-2</v>
      </c>
      <c r="H113" s="189">
        <f t="shared" si="18"/>
        <v>0.21974782979176599</v>
      </c>
      <c r="I113" s="189">
        <f t="shared" si="18"/>
        <v>2.6063176858968978E-3</v>
      </c>
      <c r="J113" s="189">
        <f t="shared" si="18"/>
        <v>1.4022174704021605E-3</v>
      </c>
      <c r="K113" s="189">
        <f t="shared" si="18"/>
        <v>2.1793375086112156E-3</v>
      </c>
      <c r="L113" s="189">
        <f t="shared" si="18"/>
        <v>2.1613740385001377E-3</v>
      </c>
      <c r="M113" s="189">
        <f t="shared" si="18"/>
        <v>8.3492467034104109E-3</v>
      </c>
      <c r="N113" s="189">
        <f t="shared" si="18"/>
        <v>1.3044771794034282E-3</v>
      </c>
      <c r="O113" s="189">
        <f t="shared" si="18"/>
        <v>4.3642970123384875E-3</v>
      </c>
      <c r="P113" s="189">
        <f t="shared" si="18"/>
        <v>4.5772642454109498E-4</v>
      </c>
      <c r="Q113" s="189">
        <f t="shared" si="18"/>
        <v>1.447168622574835E-3</v>
      </c>
      <c r="R113" s="189">
        <f t="shared" si="18"/>
        <v>7.5736692388578448E-3</v>
      </c>
      <c r="S113" s="189">
        <f t="shared" si="18"/>
        <v>0.23567074573403421</v>
      </c>
      <c r="T113" s="189">
        <f t="shared" si="18"/>
        <v>4.3586200031908808E-5</v>
      </c>
      <c r="U113" s="189">
        <f t="shared" si="18"/>
        <v>4.1421577108727847E-2</v>
      </c>
      <c r="V113" s="189">
        <f t="shared" si="18"/>
        <v>8.5932132308543039E-4</v>
      </c>
      <c r="W113" s="189">
        <f t="shared" si="18"/>
        <v>1.002353313736563E-4</v>
      </c>
      <c r="X113" s="189">
        <f t="shared" si="18"/>
        <v>1.1696227819284162E-6</v>
      </c>
      <c r="Y113" s="189">
        <f t="shared" si="18"/>
        <v>1.6034577265071366E-5</v>
      </c>
      <c r="Z113" s="189">
        <f t="shared" si="18"/>
        <v>0</v>
      </c>
      <c r="AA113" s="189">
        <f t="shared" si="18"/>
        <v>4.2441924163265851E-2</v>
      </c>
      <c r="AB113" s="189">
        <f t="shared" si="18"/>
        <v>0.27811266989730005</v>
      </c>
      <c r="AC113" s="187">
        <f t="shared" si="16"/>
        <v>278112.66989730007</v>
      </c>
    </row>
    <row r="114" spans="1:29" ht="21" customHeight="1" x14ac:dyDescent="0.35">
      <c r="A114" s="120"/>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row>
    <row r="115" spans="1:29" ht="21" customHeight="1" x14ac:dyDescent="0.35">
      <c r="A115" s="120"/>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row>
    <row r="116" spans="1:29" ht="21" customHeight="1" x14ac:dyDescent="0.35">
      <c r="A116" s="120"/>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row>
    <row r="117" spans="1:29" ht="21" customHeight="1" x14ac:dyDescent="0.35">
      <c r="A117" s="120"/>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row>
    <row r="118" spans="1:29" ht="21" customHeight="1" x14ac:dyDescent="0.35">
      <c r="A118" s="120"/>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row>
    <row r="119" spans="1:29" ht="21" customHeight="1" x14ac:dyDescent="0.35">
      <c r="A119" s="120"/>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row>
    <row r="120" spans="1:29" ht="21" customHeight="1" x14ac:dyDescent="0.35">
      <c r="A120" s="120"/>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row>
    <row r="121" spans="1:29" ht="21" customHeight="1" x14ac:dyDescent="0.35">
      <c r="A121" s="120"/>
      <c r="B121" s="120"/>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row>
    <row r="122" spans="1:29" ht="21" customHeight="1" x14ac:dyDescent="0.35">
      <c r="A122" s="120"/>
      <c r="B122" s="120"/>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row>
    <row r="123" spans="1:29" ht="21" customHeight="1" x14ac:dyDescent="0.35">
      <c r="A123" s="120"/>
      <c r="B123" s="120"/>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row>
    <row r="124" spans="1:29" ht="21" customHeight="1" x14ac:dyDescent="0.35">
      <c r="A124" s="120"/>
      <c r="B124" s="120"/>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row>
    <row r="125" spans="1:29" ht="21" customHeight="1" x14ac:dyDescent="0.35">
      <c r="A125" s="120"/>
      <c r="B125" s="120"/>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row>
    <row r="126" spans="1:29" ht="21" customHeight="1" x14ac:dyDescent="0.35">
      <c r="A126" s="120"/>
      <c r="B126" s="120"/>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row>
    <row r="127" spans="1:29" ht="21" customHeight="1" x14ac:dyDescent="0.35">
      <c r="A127" s="120"/>
      <c r="B127" s="120"/>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row>
    <row r="128" spans="1:29" ht="21" customHeight="1" x14ac:dyDescent="0.35">
      <c r="A128" s="120"/>
      <c r="B128" s="120"/>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row>
    <row r="129" spans="1:29" ht="21" customHeight="1" x14ac:dyDescent="0.35">
      <c r="A129" s="120"/>
      <c r="B129" s="120"/>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row>
    <row r="130" spans="1:29" ht="21" customHeight="1" x14ac:dyDescent="0.35">
      <c r="A130" s="120"/>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row>
    <row r="131" spans="1:29" ht="21" customHeight="1" x14ac:dyDescent="0.35">
      <c r="A131" s="120"/>
      <c r="B131" s="120"/>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row>
    <row r="132" spans="1:29" ht="21" customHeight="1" x14ac:dyDescent="0.35">
      <c r="A132" s="120"/>
      <c r="B132" s="120"/>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row>
    <row r="133" spans="1:29" ht="21" customHeight="1" x14ac:dyDescent="0.35">
      <c r="A133" s="120"/>
      <c r="B133" s="120"/>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row>
    <row r="134" spans="1:29" ht="21" customHeight="1" x14ac:dyDescent="0.35">
      <c r="A134" s="120"/>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row>
    <row r="135" spans="1:29" ht="21" customHeight="1" x14ac:dyDescent="0.35">
      <c r="A135" s="120"/>
      <c r="B135" s="120"/>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c r="AA135" s="120"/>
      <c r="AB135" s="120"/>
      <c r="AC135" s="120"/>
    </row>
    <row r="136" spans="1:29" ht="21" customHeight="1" x14ac:dyDescent="0.35">
      <c r="A136" s="120"/>
      <c r="B136" s="120"/>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row>
    <row r="137" spans="1:29" ht="21" customHeight="1" x14ac:dyDescent="0.35">
      <c r="A137" s="120"/>
      <c r="B137" s="120"/>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row>
    <row r="138" spans="1:29" ht="21" customHeight="1" x14ac:dyDescent="0.35">
      <c r="A138" s="120"/>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row>
    <row r="139" spans="1:29" ht="21" customHeight="1" x14ac:dyDescent="0.35">
      <c r="A139" s="120"/>
      <c r="B139" s="120"/>
      <c r="C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row>
    <row r="140" spans="1:29" ht="21" customHeight="1" x14ac:dyDescent="0.35">
      <c r="A140" s="120"/>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row>
    <row r="141" spans="1:29" ht="21" customHeight="1" x14ac:dyDescent="0.35">
      <c r="A141" s="120"/>
      <c r="B141" s="120"/>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row>
    <row r="142" spans="1:29" ht="21" customHeight="1" x14ac:dyDescent="0.35">
      <c r="A142" s="120"/>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row>
    <row r="143" spans="1:29" ht="21" customHeight="1" x14ac:dyDescent="0.35">
      <c r="A143" s="120"/>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row>
    <row r="144" spans="1:29" ht="21" customHeight="1" x14ac:dyDescent="0.35">
      <c r="A144" s="120"/>
      <c r="B144" s="120"/>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row>
    <row r="145" spans="1:29" ht="21" customHeight="1" x14ac:dyDescent="0.35">
      <c r="A145" s="120"/>
      <c r="B145" s="120"/>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row>
    <row r="146" spans="1:29" ht="21" customHeight="1" x14ac:dyDescent="0.35">
      <c r="A146" s="120"/>
      <c r="B146" s="120"/>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row>
    <row r="147" spans="1:29" ht="21" customHeight="1" x14ac:dyDescent="0.35">
      <c r="A147" s="120"/>
      <c r="B147" s="120"/>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row>
    <row r="148" spans="1:29" ht="21" customHeight="1" x14ac:dyDescent="0.35">
      <c r="A148" s="120"/>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row>
    <row r="149" spans="1:29" ht="21" customHeight="1" x14ac:dyDescent="0.35">
      <c r="A149" s="120"/>
      <c r="B149" s="120"/>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row>
    <row r="150" spans="1:29" ht="21" customHeight="1" x14ac:dyDescent="0.35">
      <c r="A150" s="120"/>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row>
    <row r="151" spans="1:29" ht="21" customHeight="1" x14ac:dyDescent="0.35">
      <c r="A151" s="120"/>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row>
    <row r="152" spans="1:29" ht="21" customHeight="1" x14ac:dyDescent="0.35">
      <c r="A152" s="120"/>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row>
    <row r="153" spans="1:29" ht="21" customHeight="1" x14ac:dyDescent="0.35">
      <c r="A153" s="120"/>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row>
    <row r="154" spans="1:29" ht="21" customHeight="1" x14ac:dyDescent="0.35">
      <c r="A154" s="120"/>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row>
    <row r="155" spans="1:29" ht="21" customHeight="1" x14ac:dyDescent="0.35">
      <c r="A155" s="120"/>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row>
    <row r="156" spans="1:29" ht="21" customHeight="1" x14ac:dyDescent="0.35">
      <c r="A156" s="120"/>
      <c r="B156" s="120"/>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row>
    <row r="157" spans="1:29" ht="21" customHeight="1" x14ac:dyDescent="0.35">
      <c r="A157" s="120"/>
      <c r="B157" s="120"/>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row>
    <row r="158" spans="1:29" ht="21" customHeight="1" x14ac:dyDescent="0.35">
      <c r="A158" s="120"/>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row>
    <row r="159" spans="1:29" ht="21" customHeight="1" x14ac:dyDescent="0.35">
      <c r="A159" s="120"/>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row>
    <row r="160" spans="1:29" ht="21" customHeight="1" x14ac:dyDescent="0.35">
      <c r="A160" s="120"/>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row>
    <row r="161" spans="1:29" ht="21" customHeight="1" x14ac:dyDescent="0.35">
      <c r="A161" s="120"/>
      <c r="B161" s="120"/>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row>
    <row r="162" spans="1:29" ht="21" customHeight="1" x14ac:dyDescent="0.35">
      <c r="A162" s="120"/>
      <c r="B162" s="120"/>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row>
    <row r="163" spans="1:29" ht="21" customHeight="1" x14ac:dyDescent="0.35">
      <c r="A163" s="120"/>
      <c r="B163" s="120"/>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row>
    <row r="164" spans="1:29" ht="21" customHeight="1" x14ac:dyDescent="0.35">
      <c r="A164" s="120"/>
      <c r="B164" s="120"/>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row>
    <row r="165" spans="1:29" ht="21" customHeight="1" x14ac:dyDescent="0.35">
      <c r="A165" s="120"/>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row>
    <row r="166" spans="1:29" ht="21" customHeight="1" x14ac:dyDescent="0.35">
      <c r="A166" s="120"/>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row>
    <row r="167" spans="1:29" ht="21" customHeight="1" x14ac:dyDescent="0.35">
      <c r="A167" s="120"/>
      <c r="B167" s="120"/>
      <c r="C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c r="AA167" s="120"/>
      <c r="AB167" s="120"/>
      <c r="AC167" s="120"/>
    </row>
    <row r="168" spans="1:29" ht="21" customHeight="1" x14ac:dyDescent="0.35">
      <c r="A168" s="120"/>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row>
    <row r="169" spans="1:29" ht="21" customHeight="1" x14ac:dyDescent="0.35">
      <c r="A169" s="120"/>
      <c r="B169" s="120"/>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row>
    <row r="170" spans="1:29" ht="21" customHeight="1" x14ac:dyDescent="0.35">
      <c r="A170" s="120"/>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row>
    <row r="171" spans="1:29" ht="21" customHeight="1" x14ac:dyDescent="0.35">
      <c r="A171" s="120"/>
      <c r="B171" s="120"/>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c r="AA171" s="120"/>
      <c r="AB171" s="120"/>
      <c r="AC171" s="120"/>
    </row>
    <row r="172" spans="1:29" ht="21" customHeight="1" x14ac:dyDescent="0.35">
      <c r="A172" s="120"/>
      <c r="B172" s="120"/>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row>
    <row r="173" spans="1:29" ht="21" customHeight="1" x14ac:dyDescent="0.35">
      <c r="A173" s="120"/>
      <c r="B173" s="120"/>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row>
    <row r="174" spans="1:29" ht="21" customHeight="1" x14ac:dyDescent="0.35">
      <c r="A174" s="120"/>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row>
    <row r="175" spans="1:29" ht="21" customHeight="1" x14ac:dyDescent="0.35">
      <c r="A175" s="120"/>
      <c r="B175" s="120"/>
      <c r="C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row>
    <row r="176" spans="1:29" ht="21" customHeight="1" x14ac:dyDescent="0.35">
      <c r="A176" s="120"/>
      <c r="B176" s="120"/>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row>
    <row r="177" spans="1:29" ht="21" customHeight="1" x14ac:dyDescent="0.35">
      <c r="A177" s="120"/>
      <c r="B177" s="120"/>
      <c r="C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c r="AA177" s="120"/>
      <c r="AB177" s="120"/>
      <c r="AC177" s="120"/>
    </row>
    <row r="178" spans="1:29" ht="21" customHeight="1" x14ac:dyDescent="0.35">
      <c r="A178" s="120"/>
      <c r="B178" s="120"/>
      <c r="C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row>
    <row r="179" spans="1:29" ht="21" customHeight="1" x14ac:dyDescent="0.35">
      <c r="A179" s="120"/>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row>
    <row r="180" spans="1:29" ht="21" customHeight="1" x14ac:dyDescent="0.35">
      <c r="A180" s="120"/>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row>
    <row r="181" spans="1:29" ht="21" customHeight="1" x14ac:dyDescent="0.35">
      <c r="A181" s="120"/>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row>
    <row r="182" spans="1:29" ht="21" customHeight="1" x14ac:dyDescent="0.35">
      <c r="A182" s="120"/>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row>
    <row r="183" spans="1:29" ht="21" customHeight="1" x14ac:dyDescent="0.35">
      <c r="A183" s="120"/>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row>
    <row r="184" spans="1:29" ht="21" customHeight="1" x14ac:dyDescent="0.35">
      <c r="A184" s="120"/>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row>
    <row r="185" spans="1:29" ht="21" customHeight="1" x14ac:dyDescent="0.35">
      <c r="A185" s="120"/>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row>
    <row r="186" spans="1:29" ht="21" customHeight="1" x14ac:dyDescent="0.35">
      <c r="A186" s="120"/>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row>
    <row r="187" spans="1:29" ht="21" customHeight="1" x14ac:dyDescent="0.35">
      <c r="A187" s="120"/>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row>
    <row r="188" spans="1:29" ht="21" customHeight="1" x14ac:dyDescent="0.35">
      <c r="A188" s="120"/>
      <c r="B188" s="120"/>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row>
    <row r="189" spans="1:29" ht="21" customHeight="1" x14ac:dyDescent="0.35">
      <c r="A189" s="120"/>
      <c r="B189" s="120"/>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row>
    <row r="190" spans="1:29" ht="21" customHeight="1" x14ac:dyDescent="0.35">
      <c r="A190" s="120"/>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row>
    <row r="191" spans="1:29" ht="21" customHeight="1" x14ac:dyDescent="0.35">
      <c r="A191" s="120"/>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row>
    <row r="192" spans="1:29" ht="21" customHeight="1" x14ac:dyDescent="0.35">
      <c r="A192" s="120"/>
      <c r="B192" s="120"/>
      <c r="C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row>
    <row r="193" spans="1:29" ht="21" customHeight="1" x14ac:dyDescent="0.35">
      <c r="A193" s="120"/>
      <c r="B193" s="120"/>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c r="AB193" s="120"/>
      <c r="AC193" s="120"/>
    </row>
    <row r="194" spans="1:29" ht="21" customHeight="1" x14ac:dyDescent="0.35">
      <c r="A194" s="120"/>
      <c r="B194" s="120"/>
      <c r="C194" s="120"/>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row>
    <row r="195" spans="1:29" ht="21" customHeight="1" x14ac:dyDescent="0.35">
      <c r="A195" s="120"/>
      <c r="B195" s="120"/>
      <c r="C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c r="AA195" s="120"/>
      <c r="AB195" s="120"/>
      <c r="AC195" s="120"/>
    </row>
    <row r="196" spans="1:29" ht="21" customHeight="1" x14ac:dyDescent="0.35">
      <c r="A196" s="120"/>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row>
    <row r="197" spans="1:29" ht="21" customHeight="1" x14ac:dyDescent="0.35">
      <c r="A197" s="120"/>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row>
    <row r="198" spans="1:29" ht="21" customHeight="1" x14ac:dyDescent="0.35">
      <c r="A198" s="120"/>
      <c r="B198" s="120"/>
      <c r="C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row>
    <row r="199" spans="1:29" ht="21" customHeight="1" x14ac:dyDescent="0.35">
      <c r="A199" s="120"/>
      <c r="B199" s="120"/>
      <c r="C199" s="120"/>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row>
    <row r="200" spans="1:29" ht="21" customHeight="1" x14ac:dyDescent="0.35">
      <c r="A200" s="120"/>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row>
    <row r="201" spans="1:29" ht="21" customHeight="1" x14ac:dyDescent="0.35">
      <c r="A201" s="120"/>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row>
    <row r="202" spans="1:29" ht="21" customHeight="1" x14ac:dyDescent="0.35">
      <c r="A202" s="120"/>
      <c r="B202" s="120"/>
      <c r="C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row>
    <row r="203" spans="1:29" ht="21" customHeight="1" x14ac:dyDescent="0.35">
      <c r="A203" s="120"/>
      <c r="B203" s="120"/>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c r="AC203" s="120"/>
    </row>
    <row r="204" spans="1:29" ht="21" customHeight="1" x14ac:dyDescent="0.35">
      <c r="A204" s="120"/>
      <c r="B204" s="120"/>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row>
    <row r="205" spans="1:29" ht="21" customHeight="1" x14ac:dyDescent="0.35">
      <c r="A205" s="120"/>
      <c r="B205" s="120"/>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row>
    <row r="206" spans="1:29" ht="21" customHeight="1" x14ac:dyDescent="0.35">
      <c r="A206" s="120"/>
      <c r="B206" s="120"/>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row>
    <row r="207" spans="1:29" ht="21" customHeight="1" x14ac:dyDescent="0.35">
      <c r="A207" s="120"/>
      <c r="B207" s="120"/>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row>
    <row r="208" spans="1:29" ht="21" customHeight="1" x14ac:dyDescent="0.35">
      <c r="A208" s="120"/>
      <c r="B208" s="120"/>
      <c r="C208" s="120"/>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row>
    <row r="209" spans="1:29" ht="21" customHeight="1" x14ac:dyDescent="0.35">
      <c r="A209" s="120"/>
      <c r="B209" s="120"/>
      <c r="C209" s="120"/>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row>
    <row r="210" spans="1:29" ht="21" customHeight="1" x14ac:dyDescent="0.35">
      <c r="A210" s="120"/>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row>
    <row r="211" spans="1:29" ht="21" customHeight="1" x14ac:dyDescent="0.35">
      <c r="A211" s="120"/>
      <c r="B211" s="120"/>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c r="AC211" s="120"/>
    </row>
    <row r="212" spans="1:29" ht="21" customHeight="1" x14ac:dyDescent="0.35">
      <c r="A212" s="120"/>
      <c r="B212" s="120"/>
      <c r="C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row>
    <row r="213" spans="1:29" ht="21" customHeight="1" x14ac:dyDescent="0.35">
      <c r="A213" s="120"/>
      <c r="B213" s="120"/>
      <c r="C213" s="120"/>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c r="AC213" s="120"/>
    </row>
    <row r="214" spans="1:29" ht="21" customHeight="1" x14ac:dyDescent="0.35">
      <c r="A214" s="120"/>
      <c r="B214" s="120"/>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row>
    <row r="215" spans="1:29" ht="21" customHeight="1" x14ac:dyDescent="0.35">
      <c r="A215" s="120"/>
      <c r="B215" s="120"/>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c r="AC215" s="120"/>
    </row>
    <row r="216" spans="1:29" ht="21" customHeight="1" x14ac:dyDescent="0.35">
      <c r="A216" s="120"/>
      <c r="B216" s="120"/>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row>
    <row r="217" spans="1:29" ht="21" customHeight="1" x14ac:dyDescent="0.35">
      <c r="A217" s="120"/>
      <c r="B217" s="120"/>
      <c r="C217" s="120"/>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c r="AB217" s="120"/>
      <c r="AC217" s="120"/>
    </row>
    <row r="218" spans="1:29" ht="21" customHeight="1" x14ac:dyDescent="0.35">
      <c r="A218" s="120"/>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row>
    <row r="219" spans="1:29" ht="21" customHeight="1" x14ac:dyDescent="0.35">
      <c r="A219" s="120"/>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120"/>
      <c r="AC219" s="120"/>
    </row>
    <row r="220" spans="1:29" ht="21" customHeight="1" x14ac:dyDescent="0.35">
      <c r="A220" s="120"/>
      <c r="B220" s="120"/>
      <c r="C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row>
    <row r="221" spans="1:29" ht="21" customHeight="1" x14ac:dyDescent="0.35">
      <c r="A221" s="120"/>
      <c r="B221" s="120"/>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row>
    <row r="222" spans="1:29" ht="21" customHeight="1" x14ac:dyDescent="0.35">
      <c r="A222" s="120"/>
      <c r="B222" s="120"/>
      <c r="C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row>
    <row r="223" spans="1:29" ht="21" customHeight="1" x14ac:dyDescent="0.35">
      <c r="A223" s="120"/>
      <c r="B223" s="120"/>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c r="AA223" s="120"/>
      <c r="AB223" s="120"/>
      <c r="AC223" s="120"/>
    </row>
    <row r="224" spans="1:29" ht="21" customHeight="1" x14ac:dyDescent="0.35">
      <c r="A224" s="120"/>
      <c r="B224" s="120"/>
      <c r="C224" s="120"/>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row>
    <row r="225" spans="1:29" ht="21" customHeight="1" x14ac:dyDescent="0.35">
      <c r="A225" s="120"/>
      <c r="B225" s="120"/>
      <c r="C225" s="120"/>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c r="AA225" s="120"/>
      <c r="AB225" s="120"/>
      <c r="AC225" s="120"/>
    </row>
    <row r="226" spans="1:29" ht="21" customHeight="1" x14ac:dyDescent="0.35">
      <c r="A226" s="120"/>
      <c r="B226" s="120"/>
      <c r="C226" s="120"/>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row>
    <row r="227" spans="1:29" ht="21" customHeight="1" x14ac:dyDescent="0.35">
      <c r="A227" s="120"/>
      <c r="B227" s="120"/>
      <c r="C227" s="120"/>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c r="AA227" s="120"/>
      <c r="AB227" s="120"/>
      <c r="AC227" s="120"/>
    </row>
    <row r="228" spans="1:29" ht="21" customHeight="1" x14ac:dyDescent="0.35">
      <c r="A228" s="120"/>
      <c r="B228" s="120"/>
      <c r="C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row>
    <row r="229" spans="1:29" ht="21" customHeight="1" x14ac:dyDescent="0.35">
      <c r="A229" s="120"/>
      <c r="B229" s="120"/>
      <c r="C229" s="120"/>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row>
    <row r="230" spans="1:29" ht="21" customHeight="1" x14ac:dyDescent="0.35">
      <c r="A230" s="120"/>
      <c r="B230" s="120"/>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row>
    <row r="231" spans="1:29" ht="21" customHeight="1" x14ac:dyDescent="0.35">
      <c r="A231" s="120"/>
      <c r="B231" s="120"/>
      <c r="C231" s="120"/>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c r="AA231" s="120"/>
      <c r="AB231" s="120"/>
      <c r="AC231" s="120"/>
    </row>
    <row r="232" spans="1:29" ht="21" customHeight="1" x14ac:dyDescent="0.35">
      <c r="A232" s="120"/>
      <c r="B232" s="120"/>
      <c r="C232" s="120"/>
      <c r="D232" s="120"/>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c r="AA232" s="120"/>
      <c r="AB232" s="120"/>
      <c r="AC232" s="120"/>
    </row>
    <row r="233" spans="1:29" ht="21" customHeight="1" x14ac:dyDescent="0.35">
      <c r="A233" s="120"/>
      <c r="B233" s="120"/>
      <c r="C233" s="120"/>
      <c r="D233" s="120"/>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c r="AA233" s="120"/>
      <c r="AB233" s="120"/>
      <c r="AC233" s="120"/>
    </row>
    <row r="234" spans="1:29" ht="21" customHeight="1" x14ac:dyDescent="0.35">
      <c r="A234" s="120"/>
      <c r="B234" s="120"/>
      <c r="C234" s="120"/>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0"/>
    </row>
    <row r="235" spans="1:29" ht="21" customHeight="1" x14ac:dyDescent="0.35">
      <c r="A235" s="120"/>
      <c r="B235" s="120"/>
      <c r="C235" s="120"/>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c r="AA235" s="120"/>
      <c r="AB235" s="120"/>
      <c r="AC235" s="120"/>
    </row>
    <row r="236" spans="1:29" ht="21" customHeight="1" x14ac:dyDescent="0.35">
      <c r="A236" s="120"/>
      <c r="B236" s="120"/>
      <c r="C236" s="120"/>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row>
    <row r="237" spans="1:29" ht="21" customHeight="1" x14ac:dyDescent="0.35">
      <c r="A237" s="120"/>
      <c r="B237" s="120"/>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row>
    <row r="238" spans="1:29" ht="21" customHeight="1" x14ac:dyDescent="0.35">
      <c r="A238" s="120"/>
      <c r="B238" s="120"/>
      <c r="C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row>
    <row r="239" spans="1:29" ht="21" customHeight="1" x14ac:dyDescent="0.35">
      <c r="A239" s="120"/>
      <c r="B239" s="120"/>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row>
    <row r="240" spans="1:29" ht="21" customHeight="1" x14ac:dyDescent="0.35">
      <c r="A240" s="120"/>
      <c r="B240" s="120"/>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row>
    <row r="241" spans="1:29" ht="21" customHeight="1" x14ac:dyDescent="0.35">
      <c r="A241" s="120"/>
      <c r="B241" s="120"/>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row>
    <row r="242" spans="1:29" ht="21" customHeight="1" x14ac:dyDescent="0.35">
      <c r="A242" s="120"/>
      <c r="B242" s="120"/>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row>
    <row r="243" spans="1:29" ht="21" customHeight="1" x14ac:dyDescent="0.35">
      <c r="A243" s="120"/>
      <c r="B243" s="120"/>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row>
    <row r="244" spans="1:29" ht="21" customHeight="1" x14ac:dyDescent="0.35">
      <c r="A244" s="120"/>
      <c r="B244" s="120"/>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row>
    <row r="245" spans="1:29" ht="21" customHeight="1" x14ac:dyDescent="0.35">
      <c r="A245" s="120"/>
      <c r="B245" s="120"/>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row>
    <row r="246" spans="1:29" ht="21" customHeight="1" x14ac:dyDescent="0.35">
      <c r="A246" s="120"/>
      <c r="B246" s="120"/>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row>
    <row r="247" spans="1:29" ht="21" customHeight="1" x14ac:dyDescent="0.35">
      <c r="A247" s="120"/>
      <c r="B247" s="120"/>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row>
    <row r="248" spans="1:29" ht="21" customHeight="1" x14ac:dyDescent="0.35">
      <c r="A248" s="120"/>
      <c r="B248" s="120"/>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row>
    <row r="249" spans="1:29" ht="21" customHeight="1" x14ac:dyDescent="0.35">
      <c r="A249" s="120"/>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row>
    <row r="250" spans="1:29" ht="21" customHeight="1" x14ac:dyDescent="0.35">
      <c r="A250" s="120"/>
      <c r="B250" s="120"/>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row>
    <row r="251" spans="1:29" ht="21" customHeight="1" x14ac:dyDescent="0.35">
      <c r="A251" s="120"/>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row>
    <row r="252" spans="1:29" ht="21" customHeight="1" x14ac:dyDescent="0.35">
      <c r="A252" s="120"/>
      <c r="B252" s="120"/>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row>
    <row r="253" spans="1:29" ht="21" customHeight="1" x14ac:dyDescent="0.35">
      <c r="A253" s="120"/>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row>
    <row r="254" spans="1:29" ht="21" customHeight="1" x14ac:dyDescent="0.35">
      <c r="A254" s="120"/>
      <c r="B254" s="120"/>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row>
    <row r="255" spans="1:29" ht="21" customHeight="1" x14ac:dyDescent="0.35">
      <c r="A255" s="120"/>
      <c r="B255" s="120"/>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row>
    <row r="256" spans="1:29" ht="21" customHeight="1" x14ac:dyDescent="0.35">
      <c r="A256" s="120"/>
      <c r="B256" s="120"/>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row>
    <row r="257" spans="1:29" ht="21" customHeight="1" x14ac:dyDescent="0.35">
      <c r="A257" s="120"/>
      <c r="B257" s="120"/>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row>
    <row r="258" spans="1:29" ht="21" customHeight="1" x14ac:dyDescent="0.35">
      <c r="A258" s="120"/>
      <c r="B258" s="120"/>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row>
    <row r="259" spans="1:29" ht="21" customHeight="1" x14ac:dyDescent="0.35">
      <c r="A259" s="120"/>
      <c r="B259" s="120"/>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row>
    <row r="260" spans="1:29" ht="21" customHeight="1" x14ac:dyDescent="0.35">
      <c r="A260" s="120"/>
      <c r="B260" s="120"/>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row>
    <row r="261" spans="1:29" ht="21" customHeight="1" x14ac:dyDescent="0.35">
      <c r="A261" s="120"/>
      <c r="B261" s="120"/>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row>
    <row r="262" spans="1:29" ht="21" customHeight="1" x14ac:dyDescent="0.35">
      <c r="A262" s="120"/>
      <c r="B262" s="120"/>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row>
    <row r="263" spans="1:29" ht="21" customHeight="1" x14ac:dyDescent="0.35">
      <c r="A263" s="120"/>
      <c r="B263" s="120"/>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row>
    <row r="264" spans="1:29" ht="21" customHeight="1" x14ac:dyDescent="0.35">
      <c r="A264" s="120"/>
      <c r="B264" s="120"/>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row>
    <row r="265" spans="1:29" ht="21" customHeight="1" x14ac:dyDescent="0.35">
      <c r="A265" s="120"/>
      <c r="B265" s="120"/>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row>
    <row r="266" spans="1:29" ht="21" customHeight="1" x14ac:dyDescent="0.35">
      <c r="A266" s="120"/>
      <c r="B266" s="120"/>
      <c r="C266" s="120"/>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row>
    <row r="267" spans="1:29" ht="21" customHeight="1" x14ac:dyDescent="0.35">
      <c r="A267" s="120"/>
      <c r="B267" s="120"/>
      <c r="C267" s="120"/>
      <c r="D267" s="120"/>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c r="AA267" s="120"/>
      <c r="AB267" s="120"/>
      <c r="AC267" s="120"/>
    </row>
    <row r="268" spans="1:29" ht="21" customHeight="1" x14ac:dyDescent="0.35">
      <c r="A268" s="120"/>
      <c r="B268" s="120"/>
      <c r="C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row>
    <row r="269" spans="1:29" ht="21" customHeight="1" x14ac:dyDescent="0.35">
      <c r="A269" s="120"/>
      <c r="B269" s="120"/>
      <c r="C269" s="120"/>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row>
    <row r="270" spans="1:29" ht="21" customHeight="1" x14ac:dyDescent="0.35">
      <c r="A270" s="120"/>
      <c r="B270" s="120"/>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row>
    <row r="271" spans="1:29" ht="21" customHeight="1" x14ac:dyDescent="0.35">
      <c r="A271" s="120"/>
      <c r="B271" s="120"/>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row>
    <row r="272" spans="1:29" ht="21" customHeight="1" x14ac:dyDescent="0.35">
      <c r="A272" s="120"/>
      <c r="B272" s="120"/>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row>
    <row r="273" spans="1:29" ht="21" customHeight="1" x14ac:dyDescent="0.35">
      <c r="A273" s="120"/>
      <c r="B273" s="120"/>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row>
    <row r="274" spans="1:29" ht="21" customHeight="1" x14ac:dyDescent="0.35">
      <c r="A274" s="120"/>
      <c r="B274" s="120"/>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row>
    <row r="275" spans="1:29" ht="21" customHeight="1" x14ac:dyDescent="0.35">
      <c r="A275" s="120"/>
      <c r="B275" s="120"/>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row>
    <row r="276" spans="1:29" ht="21" customHeight="1" x14ac:dyDescent="0.35">
      <c r="A276" s="120"/>
      <c r="B276" s="120"/>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row>
    <row r="277" spans="1:29" ht="21" customHeight="1" x14ac:dyDescent="0.35">
      <c r="A277" s="120"/>
      <c r="B277" s="120"/>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row>
    <row r="278" spans="1:29" ht="21" customHeight="1" x14ac:dyDescent="0.35">
      <c r="A278" s="120"/>
      <c r="B278" s="120"/>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row>
    <row r="279" spans="1:29" ht="21" customHeight="1" x14ac:dyDescent="0.35">
      <c r="A279" s="120"/>
      <c r="B279" s="120"/>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row>
    <row r="280" spans="1:29" ht="21" customHeight="1" x14ac:dyDescent="0.35">
      <c r="A280" s="120"/>
      <c r="B280" s="120"/>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row>
    <row r="281" spans="1:29" ht="21" customHeight="1" x14ac:dyDescent="0.35">
      <c r="A281" s="120"/>
      <c r="B281" s="120"/>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row>
    <row r="282" spans="1:29" ht="21" customHeight="1" x14ac:dyDescent="0.35">
      <c r="A282" s="120"/>
      <c r="B282" s="120"/>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row>
    <row r="283" spans="1:29" ht="21" customHeight="1" x14ac:dyDescent="0.35">
      <c r="A283" s="120"/>
      <c r="B283" s="120"/>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row>
    <row r="284" spans="1:29" ht="21" customHeight="1" x14ac:dyDescent="0.35">
      <c r="A284" s="120"/>
      <c r="B284" s="120"/>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row>
    <row r="285" spans="1:29" ht="21" customHeight="1" x14ac:dyDescent="0.35">
      <c r="A285" s="120"/>
      <c r="B285" s="120"/>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row>
    <row r="286" spans="1:29" ht="21" customHeight="1" x14ac:dyDescent="0.35">
      <c r="A286" s="120"/>
      <c r="B286" s="120"/>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row>
    <row r="287" spans="1:29" ht="21" customHeight="1" x14ac:dyDescent="0.35">
      <c r="A287" s="120"/>
      <c r="B287" s="120"/>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row>
    <row r="288" spans="1:29" ht="21" customHeight="1" x14ac:dyDescent="0.35">
      <c r="A288" s="120"/>
      <c r="B288" s="120"/>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row>
    <row r="289" spans="1:29" ht="21" customHeight="1" x14ac:dyDescent="0.35">
      <c r="A289" s="120"/>
      <c r="B289" s="120"/>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row>
    <row r="290" spans="1:29" ht="21" customHeight="1" x14ac:dyDescent="0.35">
      <c r="A290" s="120"/>
      <c r="B290" s="120"/>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row>
    <row r="291" spans="1:29" ht="21" customHeight="1" x14ac:dyDescent="0.35">
      <c r="A291" s="120"/>
      <c r="B291" s="120"/>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row>
    <row r="292" spans="1:29" ht="21" customHeight="1" x14ac:dyDescent="0.35">
      <c r="A292" s="120"/>
      <c r="B292" s="120"/>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row>
    <row r="293" spans="1:29" ht="21" customHeight="1" x14ac:dyDescent="0.35">
      <c r="A293" s="120"/>
      <c r="B293" s="120"/>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row>
    <row r="294" spans="1:29" ht="21" customHeight="1" x14ac:dyDescent="0.35">
      <c r="A294" s="120"/>
      <c r="B294" s="120"/>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row>
    <row r="295" spans="1:29" ht="21" customHeight="1" x14ac:dyDescent="0.35">
      <c r="A295" s="120"/>
      <c r="B295" s="120"/>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row>
    <row r="296" spans="1:29" ht="21" customHeight="1" x14ac:dyDescent="0.35">
      <c r="A296" s="120"/>
      <c r="B296" s="120"/>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row>
    <row r="297" spans="1:29" ht="21" customHeight="1" x14ac:dyDescent="0.35">
      <c r="A297" s="120"/>
      <c r="B297" s="120"/>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row>
    <row r="298" spans="1:29" ht="21" customHeight="1" x14ac:dyDescent="0.35">
      <c r="A298" s="120"/>
      <c r="B298" s="120"/>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row>
    <row r="299" spans="1:29" ht="21" customHeight="1" x14ac:dyDescent="0.35">
      <c r="A299" s="120"/>
      <c r="B299" s="120"/>
      <c r="C299" s="120"/>
      <c r="D299" s="120"/>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c r="AA299" s="120"/>
      <c r="AB299" s="120"/>
      <c r="AC299" s="120"/>
    </row>
    <row r="300" spans="1:29" ht="21" customHeight="1" x14ac:dyDescent="0.35">
      <c r="A300" s="120"/>
      <c r="B300" s="120"/>
      <c r="C300" s="120"/>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row>
    <row r="301" spans="1:29" ht="21" customHeight="1" x14ac:dyDescent="0.35">
      <c r="A301" s="120"/>
      <c r="B301" s="120"/>
      <c r="C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c r="AC301" s="120"/>
    </row>
    <row r="302" spans="1:29" ht="21" customHeight="1" x14ac:dyDescent="0.35">
      <c r="A302" s="120"/>
      <c r="B302" s="120"/>
      <c r="C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row>
    <row r="303" spans="1:29" ht="21" customHeight="1" x14ac:dyDescent="0.35">
      <c r="A303" s="120"/>
      <c r="B303" s="120"/>
      <c r="C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row>
    <row r="304" spans="1:29" ht="21" customHeight="1" x14ac:dyDescent="0.35">
      <c r="A304" s="120"/>
      <c r="B304" s="120"/>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row>
    <row r="305" spans="1:29" ht="21" customHeight="1" x14ac:dyDescent="0.35">
      <c r="A305" s="120"/>
      <c r="B305" s="120"/>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row>
    <row r="306" spans="1:29" ht="21" customHeight="1" x14ac:dyDescent="0.35">
      <c r="A306" s="120"/>
      <c r="B306" s="120"/>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row>
    <row r="307" spans="1:29" ht="21" customHeight="1" x14ac:dyDescent="0.35">
      <c r="A307" s="120"/>
      <c r="B307" s="120"/>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row>
    <row r="308" spans="1:29" ht="21" customHeight="1" x14ac:dyDescent="0.35">
      <c r="A308" s="120"/>
      <c r="B308" s="120"/>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row>
    <row r="309" spans="1:29" ht="21" customHeight="1" x14ac:dyDescent="0.35">
      <c r="A309" s="120"/>
      <c r="B309" s="120"/>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row>
    <row r="310" spans="1:29" ht="21" customHeight="1" x14ac:dyDescent="0.35">
      <c r="A310" s="120"/>
      <c r="B310" s="120"/>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row>
    <row r="311" spans="1:29" ht="21" customHeight="1" x14ac:dyDescent="0.35">
      <c r="A311" s="120"/>
      <c r="B311" s="120"/>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row>
    <row r="312" spans="1:29" ht="15.75" customHeight="1" x14ac:dyDescent="0.35"/>
    <row r="313" spans="1:29" ht="15.75" customHeight="1" x14ac:dyDescent="0.35"/>
    <row r="314" spans="1:29" ht="15.75" customHeight="1" x14ac:dyDescent="0.35"/>
    <row r="315" spans="1:29" ht="15.75" customHeight="1" x14ac:dyDescent="0.35"/>
    <row r="316" spans="1:29" ht="15.75" customHeight="1" x14ac:dyDescent="0.35"/>
    <row r="317" spans="1:29" ht="15.75" customHeight="1" x14ac:dyDescent="0.35"/>
    <row r="318" spans="1:29" ht="15.75" customHeight="1" x14ac:dyDescent="0.35"/>
    <row r="319" spans="1:29" ht="15.75" customHeight="1" x14ac:dyDescent="0.35"/>
    <row r="320" spans="1:29"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row r="1001" s="36" customFormat="1" ht="15.75" customHeight="1" x14ac:dyDescent="0.35"/>
  </sheetData>
  <mergeCells count="104">
    <mergeCell ref="B1:E1"/>
    <mergeCell ref="B3:B5"/>
    <mergeCell ref="C3:C5"/>
    <mergeCell ref="D3:H3"/>
    <mergeCell ref="I3:M3"/>
    <mergeCell ref="N3:R3"/>
    <mergeCell ref="N4:N5"/>
    <mergeCell ref="O4:Q4"/>
    <mergeCell ref="R4:R5"/>
    <mergeCell ref="Y3:Y5"/>
    <mergeCell ref="Z3:Z5"/>
    <mergeCell ref="AA3:AA5"/>
    <mergeCell ref="AB3:AB5"/>
    <mergeCell ref="D4:D5"/>
    <mergeCell ref="E4:G4"/>
    <mergeCell ref="H4:H5"/>
    <mergeCell ref="I4:I5"/>
    <mergeCell ref="J4:L4"/>
    <mergeCell ref="M4:M5"/>
    <mergeCell ref="S3:S5"/>
    <mergeCell ref="T3:T5"/>
    <mergeCell ref="U3:U5"/>
    <mergeCell ref="V3:V5"/>
    <mergeCell ref="W3:W5"/>
    <mergeCell ref="X3:X5"/>
    <mergeCell ref="B31:AB31"/>
    <mergeCell ref="B32:B34"/>
    <mergeCell ref="C32:C34"/>
    <mergeCell ref="D32:H32"/>
    <mergeCell ref="I32:M32"/>
    <mergeCell ref="N32:R32"/>
    <mergeCell ref="S32:S34"/>
    <mergeCell ref="T32:T34"/>
    <mergeCell ref="U32:U34"/>
    <mergeCell ref="V32:V34"/>
    <mergeCell ref="N33:N34"/>
    <mergeCell ref="O33:Q33"/>
    <mergeCell ref="R33:R34"/>
    <mergeCell ref="B60:AB60"/>
    <mergeCell ref="B61:B63"/>
    <mergeCell ref="C61:C63"/>
    <mergeCell ref="D61:H61"/>
    <mergeCell ref="I61:M61"/>
    <mergeCell ref="N61:R61"/>
    <mergeCell ref="S61:S63"/>
    <mergeCell ref="D33:D34"/>
    <mergeCell ref="E33:G33"/>
    <mergeCell ref="H33:H34"/>
    <mergeCell ref="I33:I34"/>
    <mergeCell ref="J33:L33"/>
    <mergeCell ref="M33:M34"/>
    <mergeCell ref="W32:W34"/>
    <mergeCell ref="X32:X34"/>
    <mergeCell ref="Y32:Y34"/>
    <mergeCell ref="Z32:Z34"/>
    <mergeCell ref="AA32:AA34"/>
    <mergeCell ref="AB32:AB34"/>
    <mergeCell ref="AB61:AB63"/>
    <mergeCell ref="D62:D63"/>
    <mergeCell ref="E62:G62"/>
    <mergeCell ref="H62:H63"/>
    <mergeCell ref="I62:I63"/>
    <mergeCell ref="C90:C92"/>
    <mergeCell ref="D90:H90"/>
    <mergeCell ref="I90:M90"/>
    <mergeCell ref="N90:R90"/>
    <mergeCell ref="S90:S92"/>
    <mergeCell ref="T90:T92"/>
    <mergeCell ref="Z61:Z63"/>
    <mergeCell ref="AA61:AA63"/>
    <mergeCell ref="R91:R92"/>
    <mergeCell ref="J62:L62"/>
    <mergeCell ref="M62:M63"/>
    <mergeCell ref="N62:N63"/>
    <mergeCell ref="T61:T63"/>
    <mergeCell ref="U61:U63"/>
    <mergeCell ref="V61:V63"/>
    <mergeCell ref="W61:W63"/>
    <mergeCell ref="X61:X63"/>
    <mergeCell ref="Y61:Y63"/>
    <mergeCell ref="AC3:AC5"/>
    <mergeCell ref="AC32:AC34"/>
    <mergeCell ref="AC61:AC63"/>
    <mergeCell ref="AC90:AC92"/>
    <mergeCell ref="AA90:AA92"/>
    <mergeCell ref="AB90:AB92"/>
    <mergeCell ref="D91:D92"/>
    <mergeCell ref="E91:G91"/>
    <mergeCell ref="H91:H92"/>
    <mergeCell ref="I91:I92"/>
    <mergeCell ref="J91:L91"/>
    <mergeCell ref="M91:M92"/>
    <mergeCell ref="N91:N92"/>
    <mergeCell ref="O91:Q91"/>
    <mergeCell ref="U90:U92"/>
    <mergeCell ref="V90:V92"/>
    <mergeCell ref="W90:W92"/>
    <mergeCell ref="X90:X92"/>
    <mergeCell ref="Y90:Y92"/>
    <mergeCell ref="Z90:Z92"/>
    <mergeCell ref="O62:Q62"/>
    <mergeCell ref="R62:R63"/>
    <mergeCell ref="B89:AB89"/>
    <mergeCell ref="B90:B9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63878-7F55-43C1-B5B3-FF0F547CD7C0}">
  <sheetPr>
    <tabColor theme="4" tint="-0.499984740745262"/>
    <outlinePr summaryBelow="0" summaryRight="0"/>
  </sheetPr>
  <dimension ref="A1:AE1002"/>
  <sheetViews>
    <sheetView topLeftCell="S87" workbookViewId="0">
      <selection activeCell="S87" sqref="A1:XFD1048576"/>
    </sheetView>
  </sheetViews>
  <sheetFormatPr defaultColWidth="12.6328125" defaultRowHeight="15" customHeight="1" x14ac:dyDescent="0.35"/>
  <cols>
    <col min="1" max="6" width="12.6328125" style="36" customWidth="1"/>
    <col min="7" max="16384" width="12.6328125" style="36"/>
  </cols>
  <sheetData>
    <row r="1" spans="1:31" ht="21" customHeight="1" x14ac:dyDescent="0.35">
      <c r="A1" s="128"/>
      <c r="B1" s="128" t="s">
        <v>140</v>
      </c>
      <c r="C1" s="128"/>
      <c r="D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row>
    <row r="2" spans="1:31" ht="21" customHeight="1" x14ac:dyDescent="0.35">
      <c r="A2" s="128"/>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row>
    <row r="3" spans="1:31" ht="21" customHeight="1" x14ac:dyDescent="0.35">
      <c r="A3" s="128"/>
      <c r="B3" s="389" t="s">
        <v>76</v>
      </c>
      <c r="C3" s="389" t="s">
        <v>71</v>
      </c>
      <c r="D3" s="390" t="s">
        <v>122</v>
      </c>
      <c r="E3" s="357"/>
      <c r="F3" s="357"/>
      <c r="G3" s="357"/>
      <c r="H3" s="356"/>
      <c r="I3" s="390" t="s">
        <v>123</v>
      </c>
      <c r="J3" s="357"/>
      <c r="K3" s="357"/>
      <c r="L3" s="357"/>
      <c r="M3" s="356"/>
      <c r="N3" s="390" t="s">
        <v>124</v>
      </c>
      <c r="O3" s="357"/>
      <c r="P3" s="357"/>
      <c r="Q3" s="357"/>
      <c r="R3" s="356"/>
      <c r="S3" s="389" t="s">
        <v>125</v>
      </c>
      <c r="T3" s="389" t="s">
        <v>59</v>
      </c>
      <c r="U3" s="389" t="s">
        <v>126</v>
      </c>
      <c r="V3" s="389" t="s">
        <v>58</v>
      </c>
      <c r="W3" s="389" t="s">
        <v>127</v>
      </c>
      <c r="X3" s="389" t="s">
        <v>54</v>
      </c>
      <c r="Y3" s="389" t="s">
        <v>52</v>
      </c>
      <c r="Z3" s="389" t="s">
        <v>60</v>
      </c>
      <c r="AA3" s="389" t="s">
        <v>128</v>
      </c>
      <c r="AB3" s="389" t="s">
        <v>129</v>
      </c>
      <c r="AC3" s="389" t="s">
        <v>348</v>
      </c>
      <c r="AD3" s="191"/>
      <c r="AE3" s="191"/>
    </row>
    <row r="4" spans="1:31" ht="21" customHeight="1" x14ac:dyDescent="0.35">
      <c r="A4" s="128"/>
      <c r="B4" s="354"/>
      <c r="C4" s="354"/>
      <c r="D4" s="389" t="s">
        <v>47</v>
      </c>
      <c r="E4" s="390" t="s">
        <v>130</v>
      </c>
      <c r="F4" s="357"/>
      <c r="G4" s="356"/>
      <c r="H4" s="389" t="s">
        <v>131</v>
      </c>
      <c r="I4" s="389" t="s">
        <v>47</v>
      </c>
      <c r="J4" s="390" t="s">
        <v>130</v>
      </c>
      <c r="K4" s="357"/>
      <c r="L4" s="356"/>
      <c r="M4" s="389" t="s">
        <v>132</v>
      </c>
      <c r="N4" s="389" t="s">
        <v>47</v>
      </c>
      <c r="O4" s="390" t="s">
        <v>130</v>
      </c>
      <c r="P4" s="357"/>
      <c r="Q4" s="356"/>
      <c r="R4" s="389" t="s">
        <v>133</v>
      </c>
      <c r="S4" s="354"/>
      <c r="T4" s="354"/>
      <c r="U4" s="354"/>
      <c r="V4" s="354"/>
      <c r="W4" s="354"/>
      <c r="X4" s="354"/>
      <c r="Y4" s="354"/>
      <c r="Z4" s="354"/>
      <c r="AA4" s="354"/>
      <c r="AB4" s="354"/>
      <c r="AC4" s="354"/>
      <c r="AD4" s="191"/>
      <c r="AE4" s="191"/>
    </row>
    <row r="5" spans="1:31" ht="21" customHeight="1" x14ac:dyDescent="0.35">
      <c r="A5" s="128"/>
      <c r="B5" s="351"/>
      <c r="C5" s="351"/>
      <c r="D5" s="351"/>
      <c r="E5" s="172" t="s">
        <v>134</v>
      </c>
      <c r="F5" s="172" t="s">
        <v>135</v>
      </c>
      <c r="G5" s="172" t="s">
        <v>136</v>
      </c>
      <c r="H5" s="351"/>
      <c r="I5" s="351"/>
      <c r="J5" s="172" t="s">
        <v>134</v>
      </c>
      <c r="K5" s="172" t="s">
        <v>135</v>
      </c>
      <c r="L5" s="172" t="s">
        <v>136</v>
      </c>
      <c r="M5" s="351"/>
      <c r="N5" s="351"/>
      <c r="O5" s="172" t="s">
        <v>134</v>
      </c>
      <c r="P5" s="172" t="s">
        <v>135</v>
      </c>
      <c r="Q5" s="172" t="s">
        <v>136</v>
      </c>
      <c r="R5" s="351"/>
      <c r="S5" s="351"/>
      <c r="T5" s="351"/>
      <c r="U5" s="351"/>
      <c r="V5" s="351"/>
      <c r="W5" s="351"/>
      <c r="X5" s="351"/>
      <c r="Y5" s="351"/>
      <c r="Z5" s="351"/>
      <c r="AA5" s="351"/>
      <c r="AB5" s="351"/>
      <c r="AC5" s="351"/>
      <c r="AD5" s="191"/>
      <c r="AE5" s="191"/>
    </row>
    <row r="6" spans="1:31" ht="21" customHeight="1" x14ac:dyDescent="0.35">
      <c r="A6" s="128"/>
      <c r="B6" s="122">
        <v>2003</v>
      </c>
      <c r="C6" s="173" t="s">
        <v>17</v>
      </c>
      <c r="D6" s="192">
        <f>'MM (CH4)'!D6+'MM (N2O)'!D6</f>
        <v>2306964.2000000002</v>
      </c>
      <c r="E6" s="192">
        <f>'MM (CH4)'!E6+'MM (N2O)'!E6</f>
        <v>415951.20000000007</v>
      </c>
      <c r="F6" s="192">
        <f>'MM (CH4)'!F6+'MM (N2O)'!F6</f>
        <v>1083488.3999999999</v>
      </c>
      <c r="G6" s="192">
        <f>'MM (CH4)'!G6+'MM (N2O)'!G6</f>
        <v>697611.6</v>
      </c>
      <c r="H6" s="192">
        <f>'MM (CH4)'!H6+'MM (N2O)'!H6</f>
        <v>4504015.4000000004</v>
      </c>
      <c r="I6" s="192">
        <f>'MM (CH4)'!I6+'MM (N2O)'!I6</f>
        <v>374564.2</v>
      </c>
      <c r="J6" s="192">
        <f>'MM (CH4)'!J6+'MM (N2O)'!J6</f>
        <v>109236.4</v>
      </c>
      <c r="K6" s="192">
        <f>'MM (CH4)'!K6+'MM (N2O)'!K6</f>
        <v>299642.8</v>
      </c>
      <c r="L6" s="192">
        <f>'MM (CH4)'!L6+'MM (N2O)'!L6</f>
        <v>240733.2</v>
      </c>
      <c r="M6" s="192">
        <f>'MM (CH4)'!M6+'MM (N2O)'!M6</f>
        <v>1024176.6</v>
      </c>
      <c r="N6" s="192">
        <f>'MM (CH4)'!N6+'MM (N2O)'!N6</f>
        <v>57207.80000000001</v>
      </c>
      <c r="O6" s="192">
        <f>'MM (CH4)'!O6+'MM (N2O)'!O6</f>
        <v>19804.400000000001</v>
      </c>
      <c r="P6" s="192">
        <f>'MM (CH4)'!P6+'MM (N2O)'!P6</f>
        <v>71408.399999999994</v>
      </c>
      <c r="Q6" s="192">
        <f>'MM (CH4)'!Q6+'MM (N2O)'!Q6</f>
        <v>80008</v>
      </c>
      <c r="R6" s="192">
        <f>'MM (CH4)'!R6+'MM (N2O)'!R6</f>
        <v>228428.6</v>
      </c>
      <c r="S6" s="192">
        <f>'MM (CH4)'!S6+'MM (N2O)'!S6</f>
        <v>5756620.5999999996</v>
      </c>
      <c r="T6" s="192">
        <f>'MM (CH4)'!T6+'MM (N2O)'!T6</f>
        <v>800</v>
      </c>
      <c r="U6" s="192">
        <f>'MM (CH4)'!U6+'MM (N2O)'!U6</f>
        <v>266860</v>
      </c>
      <c r="V6" s="192">
        <f>'MM (CH4)'!V6+'MM (N2O)'!V6</f>
        <v>304562.40000000002</v>
      </c>
      <c r="W6" s="192">
        <f>'MM (CH4)'!W6+'MM (N2O)'!W6</f>
        <v>0</v>
      </c>
      <c r="X6" s="192">
        <f>'MM (CH4)'!X6+'MM (N2O)'!X6</f>
        <v>0</v>
      </c>
      <c r="Y6" s="192">
        <f>'MM (CH4)'!Y6+'MM (N2O)'!Y6</f>
        <v>0</v>
      </c>
      <c r="Z6" s="192">
        <f>'MM (CH4)'!Z6+'MM (N2O)'!Z6</f>
        <v>30540</v>
      </c>
      <c r="AA6" s="192">
        <f>'MM (CH4)'!AA6+'MM (N2O)'!AA6</f>
        <v>602762.4</v>
      </c>
      <c r="AB6" s="192">
        <f>'MM (CH4)'!AB6+'MM (N2O)'!AB6</f>
        <v>6359383</v>
      </c>
      <c r="AC6" s="128"/>
      <c r="AD6" s="128"/>
      <c r="AE6" s="128"/>
    </row>
    <row r="7" spans="1:31" ht="21" customHeight="1" x14ac:dyDescent="0.35">
      <c r="A7" s="128"/>
      <c r="B7" s="107">
        <v>2004</v>
      </c>
      <c r="C7" s="108" t="s">
        <v>17</v>
      </c>
      <c r="D7" s="193">
        <f>'MM (CH4)'!D7+'MM (N2O)'!D7</f>
        <v>2278390.3390500001</v>
      </c>
      <c r="E7" s="193">
        <f>'MM (CH4)'!E7+'MM (N2O)'!E7</f>
        <v>406872.34980000003</v>
      </c>
      <c r="F7" s="193">
        <f>'MM (CH4)'!F7+'MM (N2O)'!F7</f>
        <v>1067776.6680000001</v>
      </c>
      <c r="G7" s="193">
        <f>'MM (CH4)'!G7+'MM (N2O)'!G7</f>
        <v>683009.26399999997</v>
      </c>
      <c r="H7" s="193">
        <f>'MM (CH4)'!H7+'MM (N2O)'!H7</f>
        <v>4436048.6208499996</v>
      </c>
      <c r="I7" s="193">
        <f>'MM (CH4)'!I7+'MM (N2O)'!I7</f>
        <v>310405.20319999999</v>
      </c>
      <c r="J7" s="193">
        <f>'MM (CH4)'!J7+'MM (N2O)'!J7</f>
        <v>91480.383300000001</v>
      </c>
      <c r="K7" s="193">
        <f>'MM (CH4)'!K7+'MM (N2O)'!K7</f>
        <v>246609.52489999999</v>
      </c>
      <c r="L7" s="193">
        <f>'MM (CH4)'!L7+'MM (N2O)'!L7</f>
        <v>196576.06019999998</v>
      </c>
      <c r="M7" s="193">
        <f>'MM (CH4)'!M7+'MM (N2O)'!M7</f>
        <v>845071.17159999989</v>
      </c>
      <c r="N7" s="193">
        <f>'MM (CH4)'!N7+'MM (N2O)'!N7</f>
        <v>54149.383000000009</v>
      </c>
      <c r="O7" s="193">
        <f>'MM (CH4)'!O7+'MM (N2O)'!O7</f>
        <v>22288.051800000001</v>
      </c>
      <c r="P7" s="193">
        <f>'MM (CH4)'!P7+'MM (N2O)'!P7</f>
        <v>70435.035499999998</v>
      </c>
      <c r="Q7" s="193">
        <f>'MM (CH4)'!Q7+'MM (N2O)'!Q7</f>
        <v>71559.155199999994</v>
      </c>
      <c r="R7" s="193">
        <f>'MM (CH4)'!R7+'MM (N2O)'!R7</f>
        <v>218431.62549999999</v>
      </c>
      <c r="S7" s="193">
        <f>'MM (CH4)'!S7+'MM (N2O)'!S7</f>
        <v>5499551.4179499997</v>
      </c>
      <c r="T7" s="193">
        <f>'MM (CH4)'!T7+'MM (N2O)'!T7</f>
        <v>648.25</v>
      </c>
      <c r="U7" s="193">
        <f>'MM (CH4)'!U7+'MM (N2O)'!U7</f>
        <v>295246.98499999999</v>
      </c>
      <c r="V7" s="193">
        <f>'MM (CH4)'!V7+'MM (N2O)'!V7</f>
        <v>287547.98145000002</v>
      </c>
      <c r="W7" s="193">
        <f>'MM (CH4)'!W7+'MM (N2O)'!W7</f>
        <v>27.922499999999999</v>
      </c>
      <c r="X7" s="193">
        <f>'MM (CH4)'!X7+'MM (N2O)'!X7</f>
        <v>6.75</v>
      </c>
      <c r="Y7" s="193">
        <f>'MM (CH4)'!Y7+'MM (N2O)'!Y7</f>
        <v>0</v>
      </c>
      <c r="Z7" s="193">
        <f>'MM (CH4)'!Z7+'MM (N2O)'!Z7</f>
        <v>32708.75</v>
      </c>
      <c r="AA7" s="193">
        <f>'MM (CH4)'!AA7+'MM (N2O)'!AA7</f>
        <v>616186.63894999993</v>
      </c>
      <c r="AB7" s="193">
        <f>'MM (CH4)'!AB7+'MM (N2O)'!AB7</f>
        <v>6115738.0568999993</v>
      </c>
      <c r="AC7" s="128"/>
      <c r="AD7" s="128"/>
      <c r="AE7" s="128"/>
    </row>
    <row r="8" spans="1:31" ht="21" customHeight="1" x14ac:dyDescent="0.35">
      <c r="A8" s="128"/>
      <c r="B8" s="107">
        <v>2005</v>
      </c>
      <c r="C8" s="108" t="s">
        <v>17</v>
      </c>
      <c r="D8" s="193">
        <f>'MM (CH4)'!D8+'MM (N2O)'!D8</f>
        <v>2249816.4780999999</v>
      </c>
      <c r="E8" s="193">
        <f>'MM (CH4)'!E8+'MM (N2O)'!E8</f>
        <v>397793.49960000004</v>
      </c>
      <c r="F8" s="193">
        <f>'MM (CH4)'!F8+'MM (N2O)'!F8</f>
        <v>1052064.936</v>
      </c>
      <c r="G8" s="193">
        <f>'MM (CH4)'!G8+'MM (N2O)'!G8</f>
        <v>668406.92799999996</v>
      </c>
      <c r="H8" s="193">
        <f>'MM (CH4)'!H8+'MM (N2O)'!H8</f>
        <v>4368081.8416999988</v>
      </c>
      <c r="I8" s="193">
        <f>'MM (CH4)'!I8+'MM (N2O)'!I8</f>
        <v>246246.2064</v>
      </c>
      <c r="J8" s="193">
        <f>'MM (CH4)'!J8+'MM (N2O)'!J8</f>
        <v>73724.366600000008</v>
      </c>
      <c r="K8" s="193">
        <f>'MM (CH4)'!K8+'MM (N2O)'!K8</f>
        <v>193576.24979999999</v>
      </c>
      <c r="L8" s="193">
        <f>'MM (CH4)'!L8+'MM (N2O)'!L8</f>
        <v>152418.9204</v>
      </c>
      <c r="M8" s="193">
        <f>'MM (CH4)'!M8+'MM (N2O)'!M8</f>
        <v>665965.74319999991</v>
      </c>
      <c r="N8" s="193">
        <f>'MM (CH4)'!N8+'MM (N2O)'!N8</f>
        <v>51090.966000000008</v>
      </c>
      <c r="O8" s="193">
        <f>'MM (CH4)'!O8+'MM (N2O)'!O8</f>
        <v>24771.703600000001</v>
      </c>
      <c r="P8" s="193">
        <f>'MM (CH4)'!P8+'MM (N2O)'!P8</f>
        <v>69461.671000000002</v>
      </c>
      <c r="Q8" s="193">
        <f>'MM (CH4)'!Q8+'MM (N2O)'!Q8</f>
        <v>63110.310400000002</v>
      </c>
      <c r="R8" s="193">
        <f>'MM (CH4)'!R8+'MM (N2O)'!R8</f>
        <v>208434.65100000001</v>
      </c>
      <c r="S8" s="193">
        <f>'MM (CH4)'!S8+'MM (N2O)'!S8</f>
        <v>5242482.2358999988</v>
      </c>
      <c r="T8" s="193">
        <f>'MM (CH4)'!T8+'MM (N2O)'!T8</f>
        <v>496.5</v>
      </c>
      <c r="U8" s="193">
        <f>'MM (CH4)'!U8+'MM (N2O)'!U8</f>
        <v>323633.97000000003</v>
      </c>
      <c r="V8" s="193">
        <f>'MM (CH4)'!V8+'MM (N2O)'!V8</f>
        <v>270533.56290000002</v>
      </c>
      <c r="W8" s="193">
        <f>'MM (CH4)'!W8+'MM (N2O)'!W8</f>
        <v>55.844999999999999</v>
      </c>
      <c r="X8" s="193">
        <f>'MM (CH4)'!X8+'MM (N2O)'!X8</f>
        <v>13.5</v>
      </c>
      <c r="Y8" s="193">
        <f>'MM (CH4)'!Y8+'MM (N2O)'!Y8</f>
        <v>0</v>
      </c>
      <c r="Z8" s="193">
        <f>'MM (CH4)'!Z8+'MM (N2O)'!Z8</f>
        <v>34877.5</v>
      </c>
      <c r="AA8" s="193">
        <f>'MM (CH4)'!AA8+'MM (N2O)'!AA8</f>
        <v>629610.87789999996</v>
      </c>
      <c r="AB8" s="193">
        <f>'MM (CH4)'!AB8+'MM (N2O)'!AB8</f>
        <v>5872093.1137999985</v>
      </c>
      <c r="AC8" s="128">
        <f t="shared" ref="AC8:AC26" si="0">AB8/1000</f>
        <v>5872.0931137999987</v>
      </c>
      <c r="AD8" s="194">
        <f>'MM (N2O)'!AC8+'MM (CH4)'!AC8</f>
        <v>5872.0931137999987</v>
      </c>
      <c r="AE8" s="128"/>
    </row>
    <row r="9" spans="1:31" ht="21" customHeight="1" x14ac:dyDescent="0.35">
      <c r="A9" s="128"/>
      <c r="B9" s="107">
        <v>2006</v>
      </c>
      <c r="C9" s="108" t="s">
        <v>17</v>
      </c>
      <c r="D9" s="193">
        <f>'MM (CH4)'!D9+'MM (N2O)'!D9</f>
        <v>2221242.6171499998</v>
      </c>
      <c r="E9" s="193">
        <f>'MM (CH4)'!E9+'MM (N2O)'!E9</f>
        <v>388714.64940000005</v>
      </c>
      <c r="F9" s="193">
        <f>'MM (CH4)'!F9+'MM (N2O)'!F9</f>
        <v>1036353.2039999999</v>
      </c>
      <c r="G9" s="193">
        <f>'MM (CH4)'!G9+'MM (N2O)'!G9</f>
        <v>653804.59199999995</v>
      </c>
      <c r="H9" s="193">
        <f>'MM (CH4)'!H9+'MM (N2O)'!H9</f>
        <v>4300115.0625499999</v>
      </c>
      <c r="I9" s="193">
        <f>'MM (CH4)'!I9+'MM (N2O)'!I9</f>
        <v>182087.2096</v>
      </c>
      <c r="J9" s="193">
        <f>'MM (CH4)'!J9+'MM (N2O)'!J9</f>
        <v>55968.349899999994</v>
      </c>
      <c r="K9" s="193">
        <f>'MM (CH4)'!K9+'MM (N2O)'!K9</f>
        <v>140542.97469999999</v>
      </c>
      <c r="L9" s="193">
        <f>'MM (CH4)'!L9+'MM (N2O)'!L9</f>
        <v>108261.7806</v>
      </c>
      <c r="M9" s="193">
        <f>'MM (CH4)'!M9+'MM (N2O)'!M9</f>
        <v>486860.31479999993</v>
      </c>
      <c r="N9" s="193">
        <f>'MM (CH4)'!N9+'MM (N2O)'!N9</f>
        <v>48032.549000000006</v>
      </c>
      <c r="O9" s="193">
        <f>'MM (CH4)'!O9+'MM (N2O)'!O9</f>
        <v>27255.3554</v>
      </c>
      <c r="P9" s="193">
        <f>'MM (CH4)'!P9+'MM (N2O)'!P9</f>
        <v>68488.306500000006</v>
      </c>
      <c r="Q9" s="193">
        <f>'MM (CH4)'!Q9+'MM (N2O)'!Q9</f>
        <v>54661.465600000003</v>
      </c>
      <c r="R9" s="193">
        <f>'MM (CH4)'!R9+'MM (N2O)'!R9</f>
        <v>198437.6765</v>
      </c>
      <c r="S9" s="193">
        <f>'MM (CH4)'!S9+'MM (N2O)'!S9</f>
        <v>4985413.0538499998</v>
      </c>
      <c r="T9" s="193">
        <f>'MM (CH4)'!T9+'MM (N2O)'!T9</f>
        <v>344.75</v>
      </c>
      <c r="U9" s="193">
        <f>'MM (CH4)'!U9+'MM (N2O)'!U9</f>
        <v>352020.95500000002</v>
      </c>
      <c r="V9" s="193">
        <f>'MM (CH4)'!V9+'MM (N2O)'!V9</f>
        <v>253519.14434999999</v>
      </c>
      <c r="W9" s="193">
        <f>'MM (CH4)'!W9+'MM (N2O)'!W9</f>
        <v>83.767499999999998</v>
      </c>
      <c r="X9" s="193">
        <f>'MM (CH4)'!X9+'MM (N2O)'!X9</f>
        <v>20.25</v>
      </c>
      <c r="Y9" s="193">
        <f>'MM (CH4)'!Y9+'MM (N2O)'!Y9</f>
        <v>0</v>
      </c>
      <c r="Z9" s="193">
        <f>'MM (CH4)'!Z9+'MM (N2O)'!Z9</f>
        <v>37046.25</v>
      </c>
      <c r="AA9" s="193">
        <f>'MM (CH4)'!AA9+'MM (N2O)'!AA9</f>
        <v>643035.11684999999</v>
      </c>
      <c r="AB9" s="193">
        <f>'MM (CH4)'!AB9+'MM (N2O)'!AB9</f>
        <v>5628448.1706999997</v>
      </c>
      <c r="AC9" s="128">
        <f t="shared" si="0"/>
        <v>5628.4481706999995</v>
      </c>
      <c r="AD9" s="194">
        <f>'MM (N2O)'!AC9+'MM (CH4)'!AC9</f>
        <v>5628.4481706999995</v>
      </c>
      <c r="AE9" s="128"/>
    </row>
    <row r="10" spans="1:31" ht="21" customHeight="1" x14ac:dyDescent="0.35">
      <c r="A10" s="128"/>
      <c r="B10" s="107">
        <v>2007</v>
      </c>
      <c r="C10" s="108" t="s">
        <v>17</v>
      </c>
      <c r="D10" s="193">
        <f>'MM (CH4)'!D10+'MM (N2O)'!D10</f>
        <v>2192668.7562000002</v>
      </c>
      <c r="E10" s="193">
        <f>'MM (CH4)'!E10+'MM (N2O)'!E10</f>
        <v>379635.79920000007</v>
      </c>
      <c r="F10" s="193">
        <f>'MM (CH4)'!F10+'MM (N2O)'!F10</f>
        <v>1020641.4719999998</v>
      </c>
      <c r="G10" s="193">
        <f>'MM (CH4)'!G10+'MM (N2O)'!G10</f>
        <v>639202.25600000005</v>
      </c>
      <c r="H10" s="193">
        <f>'MM (CH4)'!H10+'MM (N2O)'!H10</f>
        <v>4232148.2834000001</v>
      </c>
      <c r="I10" s="193">
        <f>'MM (CH4)'!I10+'MM (N2O)'!I10</f>
        <v>117928.21279999999</v>
      </c>
      <c r="J10" s="193">
        <f>'MM (CH4)'!J10+'MM (N2O)'!J10</f>
        <v>38212.333200000001</v>
      </c>
      <c r="K10" s="193">
        <f>'MM (CH4)'!K10+'MM (N2O)'!K10</f>
        <v>87509.699599999993</v>
      </c>
      <c r="L10" s="193">
        <f>'MM (CH4)'!L10+'MM (N2O)'!L10</f>
        <v>64104.640799999994</v>
      </c>
      <c r="M10" s="193">
        <f>'MM (CH4)'!M10+'MM (N2O)'!M10</f>
        <v>307754.88639999996</v>
      </c>
      <c r="N10" s="193">
        <f>'MM (CH4)'!N10+'MM (N2O)'!N10</f>
        <v>44974.131999999998</v>
      </c>
      <c r="O10" s="193">
        <f>'MM (CH4)'!O10+'MM (N2O)'!O10</f>
        <v>29739.0072</v>
      </c>
      <c r="P10" s="193">
        <f>'MM (CH4)'!P10+'MM (N2O)'!P10</f>
        <v>67514.941999999995</v>
      </c>
      <c r="Q10" s="193">
        <f>'MM (CH4)'!Q10+'MM (N2O)'!Q10</f>
        <v>46212.620799999997</v>
      </c>
      <c r="R10" s="193">
        <f>'MM (CH4)'!R10+'MM (N2O)'!R10</f>
        <v>188440.70199999999</v>
      </c>
      <c r="S10" s="193">
        <f>'MM (CH4)'!S10+'MM (N2O)'!S10</f>
        <v>4728343.8718000008</v>
      </c>
      <c r="T10" s="193">
        <f>'MM (CH4)'!T10+'MM (N2O)'!T10</f>
        <v>193</v>
      </c>
      <c r="U10" s="193">
        <f>'MM (CH4)'!U10+'MM (N2O)'!U10</f>
        <v>380407.94</v>
      </c>
      <c r="V10" s="193">
        <f>'MM (CH4)'!V10+'MM (N2O)'!V10</f>
        <v>236504.72579999999</v>
      </c>
      <c r="W10" s="193">
        <f>'MM (CH4)'!W10+'MM (N2O)'!W10</f>
        <v>111.69</v>
      </c>
      <c r="X10" s="193">
        <f>'MM (CH4)'!X10+'MM (N2O)'!X10</f>
        <v>27</v>
      </c>
      <c r="Y10" s="193">
        <f>'MM (CH4)'!Y10+'MM (N2O)'!Y10</f>
        <v>0</v>
      </c>
      <c r="Z10" s="193">
        <f>'MM (CH4)'!Z10+'MM (N2O)'!Z10</f>
        <v>39215</v>
      </c>
      <c r="AA10" s="193">
        <f>'MM (CH4)'!AA10+'MM (N2O)'!AA10</f>
        <v>656459.3557999999</v>
      </c>
      <c r="AB10" s="193">
        <f>'MM (CH4)'!AB10+'MM (N2O)'!AB10</f>
        <v>5384803.2275999999</v>
      </c>
      <c r="AC10" s="128">
        <f t="shared" si="0"/>
        <v>5384.8032275999994</v>
      </c>
      <c r="AD10" s="194">
        <f>'MM (N2O)'!AC10+'MM (CH4)'!AC10</f>
        <v>5384.8032276000004</v>
      </c>
      <c r="AE10" s="128"/>
    </row>
    <row r="11" spans="1:31" ht="21" customHeight="1" x14ac:dyDescent="0.35">
      <c r="A11" s="128"/>
      <c r="B11" s="107">
        <v>2008</v>
      </c>
      <c r="C11" s="108" t="s">
        <v>17</v>
      </c>
      <c r="D11" s="193">
        <f>'MM (CH4)'!D11+'MM (N2O)'!D11</f>
        <v>2113991.7754799998</v>
      </c>
      <c r="E11" s="193">
        <f>'MM (CH4)'!E11+'MM (N2O)'!E11</f>
        <v>389950.94880000001</v>
      </c>
      <c r="F11" s="193">
        <f>'MM (CH4)'!F11+'MM (N2O)'!F11</f>
        <v>916927.47791999998</v>
      </c>
      <c r="G11" s="193">
        <f>'MM (CH4)'!G11+'MM (N2O)'!G11</f>
        <v>595394.74791999999</v>
      </c>
      <c r="H11" s="193">
        <f>'MM (CH4)'!H11+'MM (N2O)'!H11</f>
        <v>4016264.9501200002</v>
      </c>
      <c r="I11" s="193">
        <f>'MM (CH4)'!I11+'MM (N2O)'!I11</f>
        <v>109060.49288000001</v>
      </c>
      <c r="J11" s="193">
        <f>'MM (CH4)'!J11+'MM (N2O)'!J11</f>
        <v>35739.029039999994</v>
      </c>
      <c r="K11" s="193">
        <f>'MM (CH4)'!K11+'MM (N2O)'!K11</f>
        <v>79030.648480000003</v>
      </c>
      <c r="L11" s="193">
        <f>'MM (CH4)'!L11+'MM (N2O)'!L11</f>
        <v>61946.743199999997</v>
      </c>
      <c r="M11" s="193">
        <f>'MM (CH4)'!M11+'MM (N2O)'!M11</f>
        <v>285776.91359999997</v>
      </c>
      <c r="N11" s="193">
        <f>'MM (CH4)'!N11+'MM (N2O)'!N11</f>
        <v>41984.364360000007</v>
      </c>
      <c r="O11" s="193">
        <f>'MM (CH4)'!O11+'MM (N2O)'!O11</f>
        <v>46909.782079999997</v>
      </c>
      <c r="P11" s="193">
        <f>'MM (CH4)'!P11+'MM (N2O)'!P11</f>
        <v>62578.921360000008</v>
      </c>
      <c r="Q11" s="193">
        <f>'MM (CH4)'!Q11+'MM (N2O)'!Q11</f>
        <v>51887.588240000005</v>
      </c>
      <c r="R11" s="193">
        <f>'MM (CH4)'!R11+'MM (N2O)'!R11</f>
        <v>203360.65604</v>
      </c>
      <c r="S11" s="193">
        <f>'MM (CH4)'!S11+'MM (N2O)'!S11</f>
        <v>4505402.5197599996</v>
      </c>
      <c r="T11" s="193">
        <f>'MM (CH4)'!T11+'MM (N2O)'!T11</f>
        <v>212.24</v>
      </c>
      <c r="U11" s="193">
        <f>'MM (CH4)'!U11+'MM (N2O)'!U11</f>
        <v>359153.74</v>
      </c>
      <c r="V11" s="193">
        <f>'MM (CH4)'!V11+'MM (N2O)'!V11</f>
        <v>233911.93799999999</v>
      </c>
      <c r="W11" s="193">
        <f>'MM (CH4)'!W11+'MM (N2O)'!W11</f>
        <v>184.83600000000001</v>
      </c>
      <c r="X11" s="193">
        <f>'MM (CH4)'!X11+'MM (N2O)'!X11</f>
        <v>112.32</v>
      </c>
      <c r="Y11" s="193">
        <f>'MM (CH4)'!Y11+'MM (N2O)'!Y11</f>
        <v>3.0720000000000001</v>
      </c>
      <c r="Z11" s="193">
        <f>'MM (CH4)'!Z11+'MM (N2O)'!Z11</f>
        <v>43512.964000000007</v>
      </c>
      <c r="AA11" s="193">
        <f>'MM (CH4)'!AA11+'MM (N2O)'!AA11</f>
        <v>637091.11</v>
      </c>
      <c r="AB11" s="193">
        <f>'MM (CH4)'!AB11+'MM (N2O)'!AB11</f>
        <v>5142493.629759999</v>
      </c>
      <c r="AC11" s="128">
        <f t="shared" si="0"/>
        <v>5142.4936297599988</v>
      </c>
      <c r="AD11" s="194">
        <f>'MM (N2O)'!AC11+'MM (CH4)'!AC11</f>
        <v>5142.4936297599988</v>
      </c>
      <c r="AE11" s="128"/>
    </row>
    <row r="12" spans="1:31" ht="21" customHeight="1" x14ac:dyDescent="0.35">
      <c r="A12" s="128"/>
      <c r="B12" s="107">
        <v>2009</v>
      </c>
      <c r="C12" s="108" t="s">
        <v>17</v>
      </c>
      <c r="D12" s="193">
        <f>'MM (CH4)'!D12+'MM (N2O)'!D12</f>
        <v>2035314.7947600002</v>
      </c>
      <c r="E12" s="193">
        <f>'MM (CH4)'!E12+'MM (N2O)'!E12</f>
        <v>400266.09840000002</v>
      </c>
      <c r="F12" s="193">
        <f>'MM (CH4)'!F12+'MM (N2O)'!F12</f>
        <v>813213.48383999988</v>
      </c>
      <c r="G12" s="193">
        <f>'MM (CH4)'!G12+'MM (N2O)'!G12</f>
        <v>551587.23984000005</v>
      </c>
      <c r="H12" s="193">
        <f>'MM (CH4)'!H12+'MM (N2O)'!H12</f>
        <v>3800381.6168400003</v>
      </c>
      <c r="I12" s="193">
        <f>'MM (CH4)'!I12+'MM (N2O)'!I12</f>
        <v>100192.77295999999</v>
      </c>
      <c r="J12" s="193">
        <f>'MM (CH4)'!J12+'MM (N2O)'!J12</f>
        <v>33265.724879999994</v>
      </c>
      <c r="K12" s="193">
        <f>'MM (CH4)'!K12+'MM (N2O)'!K12</f>
        <v>70551.59736</v>
      </c>
      <c r="L12" s="193">
        <f>'MM (CH4)'!L12+'MM (N2O)'!L12</f>
        <v>59788.845600000001</v>
      </c>
      <c r="M12" s="193">
        <f>'MM (CH4)'!M12+'MM (N2O)'!M12</f>
        <v>263798.94079999998</v>
      </c>
      <c r="N12" s="193">
        <f>'MM (CH4)'!N12+'MM (N2O)'!N12</f>
        <v>38994.596720000009</v>
      </c>
      <c r="O12" s="193">
        <f>'MM (CH4)'!O12+'MM (N2O)'!O12</f>
        <v>64080.556960000009</v>
      </c>
      <c r="P12" s="193">
        <f>'MM (CH4)'!P12+'MM (N2O)'!P12</f>
        <v>57642.900720000012</v>
      </c>
      <c r="Q12" s="193">
        <f>'MM (CH4)'!Q12+'MM (N2O)'!Q12</f>
        <v>57562.555680000005</v>
      </c>
      <c r="R12" s="193">
        <f>'MM (CH4)'!R12+'MM (N2O)'!R12</f>
        <v>218280.61008000001</v>
      </c>
      <c r="S12" s="193">
        <f>'MM (CH4)'!S12+'MM (N2O)'!S12</f>
        <v>4282461.1677200003</v>
      </c>
      <c r="T12" s="193">
        <f>'MM (CH4)'!T12+'MM (N2O)'!T12</f>
        <v>231.48000000000002</v>
      </c>
      <c r="U12" s="193">
        <f>'MM (CH4)'!U12+'MM (N2O)'!U12</f>
        <v>337899.54</v>
      </c>
      <c r="V12" s="193">
        <f>'MM (CH4)'!V12+'MM (N2O)'!V12</f>
        <v>231319.1502</v>
      </c>
      <c r="W12" s="193">
        <f>'MM (CH4)'!W12+'MM (N2O)'!W12</f>
        <v>257.98200000000003</v>
      </c>
      <c r="X12" s="193">
        <f>'MM (CH4)'!X12+'MM (N2O)'!X12</f>
        <v>197.64</v>
      </c>
      <c r="Y12" s="193">
        <f>'MM (CH4)'!Y12+'MM (N2O)'!Y12</f>
        <v>6.1440000000000001</v>
      </c>
      <c r="Z12" s="193">
        <f>'MM (CH4)'!Z12+'MM (N2O)'!Z12</f>
        <v>47810.928000000007</v>
      </c>
      <c r="AA12" s="193">
        <f>'MM (CH4)'!AA12+'MM (N2O)'!AA12</f>
        <v>617722.86419999995</v>
      </c>
      <c r="AB12" s="193">
        <f>'MM (CH4)'!AB12+'MM (N2O)'!AB12</f>
        <v>4900184.03192</v>
      </c>
      <c r="AC12" s="128">
        <f t="shared" si="0"/>
        <v>4900.1840319200001</v>
      </c>
      <c r="AD12" s="194">
        <f>'MM (N2O)'!AC12+'MM (CH4)'!AC12</f>
        <v>4900.1840319200001</v>
      </c>
      <c r="AE12" s="128"/>
    </row>
    <row r="13" spans="1:31" ht="21" customHeight="1" x14ac:dyDescent="0.35">
      <c r="A13" s="128"/>
      <c r="B13" s="107">
        <v>2010</v>
      </c>
      <c r="C13" s="108" t="s">
        <v>17</v>
      </c>
      <c r="D13" s="193">
        <f>'MM (CH4)'!D13+'MM (N2O)'!D13</f>
        <v>1956637.8140400001</v>
      </c>
      <c r="E13" s="193">
        <f>'MM (CH4)'!E13+'MM (N2O)'!E13</f>
        <v>410581.24800000008</v>
      </c>
      <c r="F13" s="193">
        <f>'MM (CH4)'!F13+'MM (N2O)'!F13</f>
        <v>709499.48975999991</v>
      </c>
      <c r="G13" s="193">
        <f>'MM (CH4)'!G13+'MM (N2O)'!G13</f>
        <v>507779.73175999988</v>
      </c>
      <c r="H13" s="193">
        <f>'MM (CH4)'!H13+'MM (N2O)'!H13</f>
        <v>3584498.2835599999</v>
      </c>
      <c r="I13" s="193">
        <f>'MM (CH4)'!I13+'MM (N2O)'!I13</f>
        <v>91325.053039999999</v>
      </c>
      <c r="J13" s="193">
        <f>'MM (CH4)'!J13+'MM (N2O)'!J13</f>
        <v>30792.420719999991</v>
      </c>
      <c r="K13" s="193">
        <f>'MM (CH4)'!K13+'MM (N2O)'!K13</f>
        <v>62072.546240000003</v>
      </c>
      <c r="L13" s="193">
        <f>'MM (CH4)'!L13+'MM (N2O)'!L13</f>
        <v>57630.947999999997</v>
      </c>
      <c r="M13" s="193">
        <f>'MM (CH4)'!M13+'MM (N2O)'!M13</f>
        <v>241820.96799999999</v>
      </c>
      <c r="N13" s="193">
        <f>'MM (CH4)'!N13+'MM (N2O)'!N13</f>
        <v>36004.829080000003</v>
      </c>
      <c r="O13" s="193">
        <f>'MM (CH4)'!O13+'MM (N2O)'!O13</f>
        <v>81251.331840000013</v>
      </c>
      <c r="P13" s="193">
        <f>'MM (CH4)'!P13+'MM (N2O)'!P13</f>
        <v>52706.88008000001</v>
      </c>
      <c r="Q13" s="193">
        <f>'MM (CH4)'!Q13+'MM (N2O)'!Q13</f>
        <v>63237.523120000005</v>
      </c>
      <c r="R13" s="193">
        <f>'MM (CH4)'!R13+'MM (N2O)'!R13</f>
        <v>233200.56412000002</v>
      </c>
      <c r="S13" s="193">
        <f>'MM (CH4)'!S13+'MM (N2O)'!S13</f>
        <v>4059519.8156800005</v>
      </c>
      <c r="T13" s="193">
        <f>'MM (CH4)'!T13+'MM (N2O)'!T13</f>
        <v>250.72000000000003</v>
      </c>
      <c r="U13" s="193">
        <f>'MM (CH4)'!U13+'MM (N2O)'!U13</f>
        <v>316645.34000000003</v>
      </c>
      <c r="V13" s="193">
        <f>'MM (CH4)'!V13+'MM (N2O)'!V13</f>
        <v>228726.36240000001</v>
      </c>
      <c r="W13" s="193">
        <f>'MM (CH4)'!W13+'MM (N2O)'!W13</f>
        <v>331.12800000000004</v>
      </c>
      <c r="X13" s="193">
        <f>'MM (CH4)'!X13+'MM (N2O)'!X13</f>
        <v>282.95999999999998</v>
      </c>
      <c r="Y13" s="193">
        <f>'MM (CH4)'!Y13+'MM (N2O)'!Y13</f>
        <v>9.2159999999999993</v>
      </c>
      <c r="Z13" s="193">
        <f>'MM (CH4)'!Z13+'MM (N2O)'!Z13</f>
        <v>52108.892000000014</v>
      </c>
      <c r="AA13" s="193">
        <f>'MM (CH4)'!AA13+'MM (N2O)'!AA13</f>
        <v>598354.61840000004</v>
      </c>
      <c r="AB13" s="193">
        <f>'MM (CH4)'!AB13+'MM (N2O)'!AB13</f>
        <v>4657874.43408</v>
      </c>
      <c r="AC13" s="128">
        <f t="shared" si="0"/>
        <v>4657.8744340800004</v>
      </c>
      <c r="AD13" s="194">
        <f>'MM (N2O)'!AC13+'MM (CH4)'!AC13</f>
        <v>4657.8744340800004</v>
      </c>
      <c r="AE13" s="128"/>
    </row>
    <row r="14" spans="1:31" ht="21" customHeight="1" x14ac:dyDescent="0.35">
      <c r="A14" s="128"/>
      <c r="B14" s="107">
        <v>2011</v>
      </c>
      <c r="C14" s="108" t="s">
        <v>17</v>
      </c>
      <c r="D14" s="193">
        <f>'MM (CH4)'!D14+'MM (N2O)'!D14</f>
        <v>1877960.8333200002</v>
      </c>
      <c r="E14" s="193">
        <f>'MM (CH4)'!E14+'MM (N2O)'!E14</f>
        <v>420896.39760000003</v>
      </c>
      <c r="F14" s="193">
        <f>'MM (CH4)'!F14+'MM (N2O)'!F14</f>
        <v>605785.49567999982</v>
      </c>
      <c r="G14" s="193">
        <f>'MM (CH4)'!G14+'MM (N2O)'!G14</f>
        <v>463972.22367999988</v>
      </c>
      <c r="H14" s="193">
        <f>'MM (CH4)'!H14+'MM (N2O)'!H14</f>
        <v>3368614.95028</v>
      </c>
      <c r="I14" s="193">
        <f>'MM (CH4)'!I14+'MM (N2O)'!I14</f>
        <v>82457.333119999981</v>
      </c>
      <c r="J14" s="193">
        <f>'MM (CH4)'!J14+'MM (N2O)'!J14</f>
        <v>28319.116559999991</v>
      </c>
      <c r="K14" s="193">
        <f>'MM (CH4)'!K14+'MM (N2O)'!K14</f>
        <v>53593.495120000007</v>
      </c>
      <c r="L14" s="193">
        <f>'MM (CH4)'!L14+'MM (N2O)'!L14</f>
        <v>55473.0504</v>
      </c>
      <c r="M14" s="193">
        <f>'MM (CH4)'!M14+'MM (N2O)'!M14</f>
        <v>219842.99519999998</v>
      </c>
      <c r="N14" s="193">
        <f>'MM (CH4)'!N14+'MM (N2O)'!N14</f>
        <v>33015.061440000012</v>
      </c>
      <c r="O14" s="193">
        <f>'MM (CH4)'!O14+'MM (N2O)'!O14</f>
        <v>98422.106720000011</v>
      </c>
      <c r="P14" s="193">
        <f>'MM (CH4)'!P14+'MM (N2O)'!P14</f>
        <v>47770.859440000007</v>
      </c>
      <c r="Q14" s="193">
        <f>'MM (CH4)'!Q14+'MM (N2O)'!Q14</f>
        <v>68912.490560000006</v>
      </c>
      <c r="R14" s="193">
        <f>'MM (CH4)'!R14+'MM (N2O)'!R14</f>
        <v>248120.51816000004</v>
      </c>
      <c r="S14" s="193">
        <f>'MM (CH4)'!S14+'MM (N2O)'!S14</f>
        <v>3836578.4636400002</v>
      </c>
      <c r="T14" s="193">
        <f>'MM (CH4)'!T14+'MM (N2O)'!T14</f>
        <v>269.96000000000004</v>
      </c>
      <c r="U14" s="193">
        <f>'MM (CH4)'!U14+'MM (N2O)'!U14</f>
        <v>295391.14</v>
      </c>
      <c r="V14" s="193">
        <f>'MM (CH4)'!V14+'MM (N2O)'!V14</f>
        <v>226133.57459999999</v>
      </c>
      <c r="W14" s="193">
        <f>'MM (CH4)'!W14+'MM (N2O)'!W14</f>
        <v>404.27400000000006</v>
      </c>
      <c r="X14" s="193">
        <f>'MM (CH4)'!X14+'MM (N2O)'!X14</f>
        <v>368.28</v>
      </c>
      <c r="Y14" s="193">
        <f>'MM (CH4)'!Y14+'MM (N2O)'!Y14</f>
        <v>12.288</v>
      </c>
      <c r="Z14" s="193">
        <f>'MM (CH4)'!Z14+'MM (N2O)'!Z14</f>
        <v>56406.856000000014</v>
      </c>
      <c r="AA14" s="193">
        <f>'MM (CH4)'!AA14+'MM (N2O)'!AA14</f>
        <v>578986.3726</v>
      </c>
      <c r="AB14" s="193">
        <f>'MM (CH4)'!AB14+'MM (N2O)'!AB14</f>
        <v>4415564.8362400001</v>
      </c>
      <c r="AC14" s="128">
        <f t="shared" si="0"/>
        <v>4415.5648362399997</v>
      </c>
      <c r="AD14" s="194">
        <f>'MM (N2O)'!AC14+'MM (CH4)'!AC14</f>
        <v>4415.5648362400007</v>
      </c>
      <c r="AE14" s="128"/>
    </row>
    <row r="15" spans="1:31" ht="21" customHeight="1" x14ac:dyDescent="0.35">
      <c r="A15" s="128"/>
      <c r="B15" s="107">
        <v>2012</v>
      </c>
      <c r="C15" s="108" t="s">
        <v>17</v>
      </c>
      <c r="D15" s="193">
        <f>'MM (CH4)'!D15+'MM (N2O)'!D15</f>
        <v>1799283.8525999999</v>
      </c>
      <c r="E15" s="193">
        <f>'MM (CH4)'!E15+'MM (N2O)'!E15</f>
        <v>431211.54720000003</v>
      </c>
      <c r="F15" s="193">
        <f>'MM (CH4)'!F15+'MM (N2O)'!F15</f>
        <v>502071.50159999996</v>
      </c>
      <c r="G15" s="193">
        <f>'MM (CH4)'!G15+'MM (N2O)'!G15</f>
        <v>420164.7156</v>
      </c>
      <c r="H15" s="193">
        <f>'MM (CH4)'!H15+'MM (N2O)'!H15</f>
        <v>3152731.6169999996</v>
      </c>
      <c r="I15" s="193">
        <f>'MM (CH4)'!I15+'MM (N2O)'!I15</f>
        <v>73589.613200000007</v>
      </c>
      <c r="J15" s="193">
        <f>'MM (CH4)'!J15+'MM (N2O)'!J15</f>
        <v>25845.812400000003</v>
      </c>
      <c r="K15" s="193">
        <f>'MM (CH4)'!K15+'MM (N2O)'!K15</f>
        <v>45114.444000000003</v>
      </c>
      <c r="L15" s="193">
        <f>'MM (CH4)'!L15+'MM (N2O)'!L15</f>
        <v>53315.152799999996</v>
      </c>
      <c r="M15" s="193">
        <f>'MM (CH4)'!M15+'MM (N2O)'!M15</f>
        <v>197865.02239999999</v>
      </c>
      <c r="N15" s="193">
        <f>'MM (CH4)'!N15+'MM (N2O)'!N15</f>
        <v>30025.293799999999</v>
      </c>
      <c r="O15" s="193">
        <f>'MM (CH4)'!O15+'MM (N2O)'!O15</f>
        <v>115592.88159999999</v>
      </c>
      <c r="P15" s="193">
        <f>'MM (CH4)'!P15+'MM (N2O)'!P15</f>
        <v>42834.838799999998</v>
      </c>
      <c r="Q15" s="193">
        <f>'MM (CH4)'!Q15+'MM (N2O)'!Q15</f>
        <v>74587.457999999999</v>
      </c>
      <c r="R15" s="193">
        <f>'MM (CH4)'!R15+'MM (N2O)'!R15</f>
        <v>263040.47219999996</v>
      </c>
      <c r="S15" s="193">
        <f>'MM (CH4)'!S15+'MM (N2O)'!S15</f>
        <v>3613637.1115999999</v>
      </c>
      <c r="T15" s="193">
        <f>'MM (CH4)'!T15+'MM (N2O)'!T15</f>
        <v>289.2</v>
      </c>
      <c r="U15" s="193">
        <f>'MM (CH4)'!U15+'MM (N2O)'!U15</f>
        <v>274136.94</v>
      </c>
      <c r="V15" s="193">
        <f>'MM (CH4)'!V15+'MM (N2O)'!V15</f>
        <v>223540.7868</v>
      </c>
      <c r="W15" s="193">
        <f>'MM (CH4)'!W15+'MM (N2O)'!W15</f>
        <v>477.42</v>
      </c>
      <c r="X15" s="193">
        <f>'MM (CH4)'!X15+'MM (N2O)'!X15</f>
        <v>453.6</v>
      </c>
      <c r="Y15" s="193">
        <f>'MM (CH4)'!Y15+'MM (N2O)'!Y15</f>
        <v>15.36</v>
      </c>
      <c r="Z15" s="193">
        <f>'MM (CH4)'!Z15+'MM (N2O)'!Z15</f>
        <v>60704.82</v>
      </c>
      <c r="AA15" s="193">
        <f>'MM (CH4)'!AA15+'MM (N2O)'!AA15</f>
        <v>559618.12679999997</v>
      </c>
      <c r="AB15" s="193">
        <f>'MM (CH4)'!AB15+'MM (N2O)'!AB15</f>
        <v>4173255.2384000001</v>
      </c>
      <c r="AC15" s="128">
        <f t="shared" si="0"/>
        <v>4173.2552384000001</v>
      </c>
      <c r="AD15" s="194">
        <f>'MM (N2O)'!AC15+'MM (CH4)'!AC15</f>
        <v>4173.2552384000001</v>
      </c>
      <c r="AE15" s="128"/>
    </row>
    <row r="16" spans="1:31" ht="21" customHeight="1" x14ac:dyDescent="0.35">
      <c r="A16" s="128"/>
      <c r="B16" s="107">
        <v>2013</v>
      </c>
      <c r="C16" s="108" t="s">
        <v>17</v>
      </c>
      <c r="D16" s="193">
        <f>'MM (CH4)'!D16+'MM (N2O)'!D16</f>
        <v>1834152.1858285714</v>
      </c>
      <c r="E16" s="193">
        <f>'MM (CH4)'!E16+'MM (N2O)'!E16</f>
        <v>430539.83160000003</v>
      </c>
      <c r="F16" s="193">
        <f>'MM (CH4)'!F16+'MM (N2O)'!F16</f>
        <v>498902.20765714278</v>
      </c>
      <c r="G16" s="193">
        <f>'MM (CH4)'!G16+'MM (N2O)'!G16</f>
        <v>404954.4252</v>
      </c>
      <c r="H16" s="193">
        <f>'MM (CH4)'!H16+'MM (N2O)'!H16</f>
        <v>3168548.6502857143</v>
      </c>
      <c r="I16" s="193">
        <f>'MM (CH4)'!I16+'MM (N2O)'!I16</f>
        <v>71930.328800000003</v>
      </c>
      <c r="J16" s="193">
        <f>'MM (CH4)'!J16+'MM (N2O)'!J16</f>
        <v>26403.9984</v>
      </c>
      <c r="K16" s="193">
        <f>'MM (CH4)'!K16+'MM (N2O)'!K16</f>
        <v>45172.052228571425</v>
      </c>
      <c r="L16" s="193">
        <f>'MM (CH4)'!L16+'MM (N2O)'!L16</f>
        <v>51395.088000000003</v>
      </c>
      <c r="M16" s="193">
        <f>'MM (CH4)'!M16+'MM (N2O)'!M16</f>
        <v>194901.46742857143</v>
      </c>
      <c r="N16" s="193">
        <f>'MM (CH4)'!N16+'MM (N2O)'!N16</f>
        <v>29026.357600000003</v>
      </c>
      <c r="O16" s="193">
        <f>'MM (CH4)'!O16+'MM (N2O)'!O16</f>
        <v>120135.03360000001</v>
      </c>
      <c r="P16" s="193">
        <f>'MM (CH4)'!P16+'MM (N2O)'!P16</f>
        <v>39466.985485714285</v>
      </c>
      <c r="Q16" s="193">
        <f>'MM (CH4)'!Q16+'MM (N2O)'!Q16</f>
        <v>68928.034971428569</v>
      </c>
      <c r="R16" s="193">
        <f>'MM (CH4)'!R16+'MM (N2O)'!R16</f>
        <v>257556.41165714286</v>
      </c>
      <c r="S16" s="193">
        <f>'MM (CH4)'!S16+'MM (N2O)'!S16</f>
        <v>3621006.5293714283</v>
      </c>
      <c r="T16" s="193">
        <f>'MM (CH4)'!T16+'MM (N2O)'!T16</f>
        <v>290.22857142857146</v>
      </c>
      <c r="U16" s="193">
        <f>'MM (CH4)'!U16+'MM (N2O)'!U16</f>
        <v>277691.00857142854</v>
      </c>
      <c r="V16" s="193">
        <f>'MM (CH4)'!V16+'MM (N2O)'!V16</f>
        <v>251066.4724285714</v>
      </c>
      <c r="W16" s="193">
        <f>'MM (CH4)'!W16+'MM (N2O)'!W16</f>
        <v>584.41714285714284</v>
      </c>
      <c r="X16" s="193">
        <f>'MM (CH4)'!X16+'MM (N2O)'!X16</f>
        <v>397.15714285714284</v>
      </c>
      <c r="Y16" s="193">
        <f>'MM (CH4)'!Y16+'MM (N2O)'!Y16</f>
        <v>22.674285714285716</v>
      </c>
      <c r="Z16" s="193">
        <f>'MM (CH4)'!Z16+'MM (N2O)'!Z16</f>
        <v>62665.526071428576</v>
      </c>
      <c r="AA16" s="193">
        <f>'MM (CH4)'!AA16+'MM (N2O)'!AA16</f>
        <v>592717.48421428551</v>
      </c>
      <c r="AB16" s="193">
        <f>'MM (CH4)'!AB16+'MM (N2O)'!AB16</f>
        <v>4213724.0135857137</v>
      </c>
      <c r="AC16" s="128">
        <f t="shared" si="0"/>
        <v>4213.7240135857137</v>
      </c>
      <c r="AD16" s="194">
        <f>'MM (N2O)'!AC16+'MM (CH4)'!AC16</f>
        <v>4213.7240135857146</v>
      </c>
      <c r="AE16" s="128"/>
    </row>
    <row r="17" spans="1:31" ht="21" customHeight="1" x14ac:dyDescent="0.35">
      <c r="A17" s="128"/>
      <c r="B17" s="107">
        <v>2014</v>
      </c>
      <c r="C17" s="108" t="s">
        <v>17</v>
      </c>
      <c r="D17" s="193">
        <f>'MM (CH4)'!D17+'MM (N2O)'!D17</f>
        <v>1869020.5190571428</v>
      </c>
      <c r="E17" s="193">
        <f>'MM (CH4)'!E17+'MM (N2O)'!E17</f>
        <v>429868.11600000004</v>
      </c>
      <c r="F17" s="193">
        <f>'MM (CH4)'!F17+'MM (N2O)'!F17</f>
        <v>495732.91371428565</v>
      </c>
      <c r="G17" s="193">
        <f>'MM (CH4)'!G17+'MM (N2O)'!G17</f>
        <v>389744.13479999994</v>
      </c>
      <c r="H17" s="193">
        <f>'MM (CH4)'!H17+'MM (N2O)'!H17</f>
        <v>3184365.6835714285</v>
      </c>
      <c r="I17" s="193">
        <f>'MM (CH4)'!I17+'MM (N2O)'!I17</f>
        <v>70271.044399999999</v>
      </c>
      <c r="J17" s="193">
        <f>'MM (CH4)'!J17+'MM (N2O)'!J17</f>
        <v>26962.184400000002</v>
      </c>
      <c r="K17" s="193">
        <f>'MM (CH4)'!K17+'MM (N2O)'!K17</f>
        <v>45229.660457142862</v>
      </c>
      <c r="L17" s="193">
        <f>'MM (CH4)'!L17+'MM (N2O)'!L17</f>
        <v>49475.023199999996</v>
      </c>
      <c r="M17" s="193">
        <f>'MM (CH4)'!M17+'MM (N2O)'!M17</f>
        <v>191937.91245714284</v>
      </c>
      <c r="N17" s="193">
        <f>'MM (CH4)'!N17+'MM (N2O)'!N17</f>
        <v>28027.421400000003</v>
      </c>
      <c r="O17" s="193">
        <f>'MM (CH4)'!O17+'MM (N2O)'!O17</f>
        <v>124677.18560000001</v>
      </c>
      <c r="P17" s="193">
        <f>'MM (CH4)'!P17+'MM (N2O)'!P17</f>
        <v>36099.132171428573</v>
      </c>
      <c r="Q17" s="193">
        <f>'MM (CH4)'!Q17+'MM (N2O)'!Q17</f>
        <v>63268.61194285714</v>
      </c>
      <c r="R17" s="193">
        <f>'MM (CH4)'!R17+'MM (N2O)'!R17</f>
        <v>252072.35111428573</v>
      </c>
      <c r="S17" s="193">
        <f>'MM (CH4)'!S17+'MM (N2O)'!S17</f>
        <v>3628375.9471428571</v>
      </c>
      <c r="T17" s="193">
        <f>'MM (CH4)'!T17+'MM (N2O)'!T17</f>
        <v>291.25714285714287</v>
      </c>
      <c r="U17" s="193">
        <f>'MM (CH4)'!U17+'MM (N2O)'!U17</f>
        <v>281245.07714285707</v>
      </c>
      <c r="V17" s="193">
        <f>'MM (CH4)'!V17+'MM (N2O)'!V17</f>
        <v>278592.15805714281</v>
      </c>
      <c r="W17" s="193">
        <f>'MM (CH4)'!W17+'MM (N2O)'!W17</f>
        <v>691.4142857142856</v>
      </c>
      <c r="X17" s="193">
        <f>'MM (CH4)'!X17+'MM (N2O)'!X17</f>
        <v>340.71428571428572</v>
      </c>
      <c r="Y17" s="193">
        <f>'MM (CH4)'!Y17+'MM (N2O)'!Y17</f>
        <v>29.988571428571433</v>
      </c>
      <c r="Z17" s="193">
        <f>'MM (CH4)'!Z17+'MM (N2O)'!Z17</f>
        <v>64626.232142857145</v>
      </c>
      <c r="AA17" s="193">
        <f>'MM (CH4)'!AA17+'MM (N2O)'!AA17</f>
        <v>625816.84162857139</v>
      </c>
      <c r="AB17" s="193">
        <f>'MM (CH4)'!AB17+'MM (N2O)'!AB17</f>
        <v>4254192.7887714291</v>
      </c>
      <c r="AC17" s="128">
        <f t="shared" si="0"/>
        <v>4254.1927887714292</v>
      </c>
      <c r="AD17" s="194">
        <f>'MM (N2O)'!AC17+'MM (CH4)'!AC17</f>
        <v>4254.1927887714292</v>
      </c>
      <c r="AE17" s="128"/>
    </row>
    <row r="18" spans="1:31" ht="21" customHeight="1" x14ac:dyDescent="0.35">
      <c r="A18" s="128"/>
      <c r="B18" s="107">
        <v>2015</v>
      </c>
      <c r="C18" s="108" t="s">
        <v>17</v>
      </c>
      <c r="D18" s="193">
        <f>'MM (CH4)'!D18+'MM (N2O)'!D18</f>
        <v>1903888.8522857144</v>
      </c>
      <c r="E18" s="193">
        <f>'MM (CH4)'!E18+'MM (N2O)'!E18</f>
        <v>429196.40039999998</v>
      </c>
      <c r="F18" s="193">
        <f>'MM (CH4)'!F18+'MM (N2O)'!F18</f>
        <v>492563.61977142852</v>
      </c>
      <c r="G18" s="193">
        <f>'MM (CH4)'!G18+'MM (N2O)'!G18</f>
        <v>374533.84439999989</v>
      </c>
      <c r="H18" s="193">
        <f>'MM (CH4)'!H18+'MM (N2O)'!H18</f>
        <v>3200182.7168571427</v>
      </c>
      <c r="I18" s="193">
        <f>'MM (CH4)'!I18+'MM (N2O)'!I18</f>
        <v>68611.759999999995</v>
      </c>
      <c r="J18" s="193">
        <f>'MM (CH4)'!J18+'MM (N2O)'!J18</f>
        <v>27520.3704</v>
      </c>
      <c r="K18" s="193">
        <f>'MM (CH4)'!K18+'MM (N2O)'!K18</f>
        <v>45287.268685714291</v>
      </c>
      <c r="L18" s="193">
        <f>'MM (CH4)'!L18+'MM (N2O)'!L18</f>
        <v>47554.958400000003</v>
      </c>
      <c r="M18" s="193">
        <f>'MM (CH4)'!M18+'MM (N2O)'!M18</f>
        <v>188974.35748571428</v>
      </c>
      <c r="N18" s="193">
        <f>'MM (CH4)'!N18+'MM (N2O)'!N18</f>
        <v>27028.485200000003</v>
      </c>
      <c r="O18" s="193">
        <f>'MM (CH4)'!O18+'MM (N2O)'!O18</f>
        <v>129219.33760000001</v>
      </c>
      <c r="P18" s="193">
        <f>'MM (CH4)'!P18+'MM (N2O)'!P18</f>
        <v>32731.278857142865</v>
      </c>
      <c r="Q18" s="193">
        <f>'MM (CH4)'!Q18+'MM (N2O)'!Q18</f>
        <v>57609.188914285711</v>
      </c>
      <c r="R18" s="193">
        <f>'MM (CH4)'!R18+'MM (N2O)'!R18</f>
        <v>246588.2905714286</v>
      </c>
      <c r="S18" s="193">
        <f>'MM (CH4)'!S18+'MM (N2O)'!S18</f>
        <v>3635745.364914286</v>
      </c>
      <c r="T18" s="193">
        <f>'MM (CH4)'!T18+'MM (N2O)'!T18</f>
        <v>292.28571428571428</v>
      </c>
      <c r="U18" s="193">
        <f>'MM (CH4)'!U18+'MM (N2O)'!U18</f>
        <v>284799.14571428567</v>
      </c>
      <c r="V18" s="193">
        <f>'MM (CH4)'!V18+'MM (N2O)'!V18</f>
        <v>306117.8436857143</v>
      </c>
      <c r="W18" s="193">
        <f>'MM (CH4)'!W18+'MM (N2O)'!W18</f>
        <v>798.41142857142836</v>
      </c>
      <c r="X18" s="193">
        <f>'MM (CH4)'!X18+'MM (N2O)'!X18</f>
        <v>284.27142857142854</v>
      </c>
      <c r="Y18" s="193">
        <f>'MM (CH4)'!Y18+'MM (N2O)'!Y18</f>
        <v>37.30285714285715</v>
      </c>
      <c r="Z18" s="193">
        <f>'MM (CH4)'!Z18+'MM (N2O)'!Z18</f>
        <v>66586.938214285721</v>
      </c>
      <c r="AA18" s="193">
        <f>'MM (CH4)'!AA18+'MM (N2O)'!AA18</f>
        <v>658916.19904285716</v>
      </c>
      <c r="AB18" s="193">
        <f>'MM (CH4)'!AB18+'MM (N2O)'!AB18</f>
        <v>4294661.5639571426</v>
      </c>
      <c r="AC18" s="128">
        <f t="shared" si="0"/>
        <v>4294.6615639571428</v>
      </c>
      <c r="AD18" s="194">
        <f>'MM (N2O)'!AC18+'MM (CH4)'!AC18</f>
        <v>4294.6615639571428</v>
      </c>
      <c r="AE18" s="128"/>
    </row>
    <row r="19" spans="1:31" ht="21" customHeight="1" x14ac:dyDescent="0.35">
      <c r="A19" s="128"/>
      <c r="B19" s="107">
        <v>2016</v>
      </c>
      <c r="C19" s="108" t="s">
        <v>17</v>
      </c>
      <c r="D19" s="193">
        <f>'MM (CH4)'!D19+'MM (N2O)'!D19</f>
        <v>1938757.1855142857</v>
      </c>
      <c r="E19" s="193">
        <f>'MM (CH4)'!E19+'MM (N2O)'!E19</f>
        <v>428524.68479999999</v>
      </c>
      <c r="F19" s="193">
        <f>'MM (CH4)'!F19+'MM (N2O)'!F19</f>
        <v>489394.32582857134</v>
      </c>
      <c r="G19" s="193">
        <f>'MM (CH4)'!G19+'MM (N2O)'!G19</f>
        <v>359323.55399999989</v>
      </c>
      <c r="H19" s="193">
        <f>'MM (CH4)'!H19+'MM (N2O)'!H19</f>
        <v>3215999.750142857</v>
      </c>
      <c r="I19" s="193">
        <f>'MM (CH4)'!I19+'MM (N2O)'!I19</f>
        <v>66952.475600000005</v>
      </c>
      <c r="J19" s="193">
        <f>'MM (CH4)'!J19+'MM (N2O)'!J19</f>
        <v>28078.556400000001</v>
      </c>
      <c r="K19" s="193">
        <f>'MM (CH4)'!K19+'MM (N2O)'!K19</f>
        <v>45344.87691428572</v>
      </c>
      <c r="L19" s="193">
        <f>'MM (CH4)'!L19+'MM (N2O)'!L19</f>
        <v>45634.893599999996</v>
      </c>
      <c r="M19" s="193">
        <f>'MM (CH4)'!M19+'MM (N2O)'!M19</f>
        <v>186010.80251428572</v>
      </c>
      <c r="N19" s="193">
        <f>'MM (CH4)'!N19+'MM (N2O)'!N19</f>
        <v>26029.549000000003</v>
      </c>
      <c r="O19" s="193">
        <f>'MM (CH4)'!O19+'MM (N2O)'!O19</f>
        <v>133761.48960000003</v>
      </c>
      <c r="P19" s="193">
        <f>'MM (CH4)'!P19+'MM (N2O)'!P19</f>
        <v>29363.425542857156</v>
      </c>
      <c r="Q19" s="193">
        <f>'MM (CH4)'!Q19+'MM (N2O)'!Q19</f>
        <v>51949.765885714274</v>
      </c>
      <c r="R19" s="193">
        <f>'MM (CH4)'!R19+'MM (N2O)'!R19</f>
        <v>241104.23002857147</v>
      </c>
      <c r="S19" s="193">
        <f>'MM (CH4)'!S19+'MM (N2O)'!S19</f>
        <v>3643114.7826857143</v>
      </c>
      <c r="T19" s="193">
        <f>'MM (CH4)'!T19+'MM (N2O)'!T19</f>
        <v>293.31428571428569</v>
      </c>
      <c r="U19" s="193">
        <f>'MM (CH4)'!U19+'MM (N2O)'!U19</f>
        <v>288353.2142857142</v>
      </c>
      <c r="V19" s="193">
        <f>'MM (CH4)'!V19+'MM (N2O)'!V19</f>
        <v>333643.52931428573</v>
      </c>
      <c r="W19" s="193">
        <f>'MM (CH4)'!W19+'MM (N2O)'!W19</f>
        <v>905.40857142857124</v>
      </c>
      <c r="X19" s="193">
        <f>'MM (CH4)'!X19+'MM (N2O)'!X19</f>
        <v>227.82857142857139</v>
      </c>
      <c r="Y19" s="193">
        <f>'MM (CH4)'!Y19+'MM (N2O)'!Y19</f>
        <v>44.617142857142866</v>
      </c>
      <c r="Z19" s="193">
        <f>'MM (CH4)'!Z19+'MM (N2O)'!Z19</f>
        <v>68547.644285714297</v>
      </c>
      <c r="AA19" s="193">
        <f>'MM (CH4)'!AA19+'MM (N2O)'!AA19</f>
        <v>692015.55645714293</v>
      </c>
      <c r="AB19" s="193">
        <f>'MM (CH4)'!AB19+'MM (N2O)'!AB19</f>
        <v>4335130.3391428571</v>
      </c>
      <c r="AC19" s="128">
        <f t="shared" si="0"/>
        <v>4335.1303391428573</v>
      </c>
      <c r="AD19" s="194">
        <f>'MM (N2O)'!AC19+'MM (CH4)'!AC19</f>
        <v>4335.1303391428564</v>
      </c>
      <c r="AE19" s="128"/>
    </row>
    <row r="20" spans="1:31" ht="21" customHeight="1" x14ac:dyDescent="0.35">
      <c r="A20" s="128"/>
      <c r="B20" s="107">
        <v>2017</v>
      </c>
      <c r="C20" s="108" t="s">
        <v>17</v>
      </c>
      <c r="D20" s="193">
        <f>'MM (CH4)'!D20+'MM (N2O)'!D20</f>
        <v>1973625.5187428573</v>
      </c>
      <c r="E20" s="193">
        <f>'MM (CH4)'!E20+'MM (N2O)'!E20</f>
        <v>427852.96919999999</v>
      </c>
      <c r="F20" s="193">
        <f>'MM (CH4)'!F20+'MM (N2O)'!F20</f>
        <v>486225.03188571421</v>
      </c>
      <c r="G20" s="193">
        <f>'MM (CH4)'!G20+'MM (N2O)'!G20</f>
        <v>344113.26359999983</v>
      </c>
      <c r="H20" s="193">
        <f>'MM (CH4)'!H20+'MM (N2O)'!H20</f>
        <v>3231816.7834285717</v>
      </c>
      <c r="I20" s="193">
        <f>'MM (CH4)'!I20+'MM (N2O)'!I20</f>
        <v>65293.191200000001</v>
      </c>
      <c r="J20" s="193">
        <f>'MM (CH4)'!J20+'MM (N2O)'!J20</f>
        <v>28636.742399999999</v>
      </c>
      <c r="K20" s="193">
        <f>'MM (CH4)'!K20+'MM (N2O)'!K20</f>
        <v>45402.485142857149</v>
      </c>
      <c r="L20" s="193">
        <f>'MM (CH4)'!L20+'MM (N2O)'!L20</f>
        <v>43714.828799999996</v>
      </c>
      <c r="M20" s="193">
        <f>'MM (CH4)'!M20+'MM (N2O)'!M20</f>
        <v>183047.24754285713</v>
      </c>
      <c r="N20" s="193">
        <f>'MM (CH4)'!N20+'MM (N2O)'!N20</f>
        <v>25030.612799999999</v>
      </c>
      <c r="O20" s="193">
        <f>'MM (CH4)'!O20+'MM (N2O)'!O20</f>
        <v>138303.6416</v>
      </c>
      <c r="P20" s="193">
        <f>'MM (CH4)'!P20+'MM (N2O)'!P20</f>
        <v>25995.57222857144</v>
      </c>
      <c r="Q20" s="193">
        <f>'MM (CH4)'!Q20+'MM (N2O)'!Q20</f>
        <v>46290.342857142845</v>
      </c>
      <c r="R20" s="193">
        <f>'MM (CH4)'!R20+'MM (N2O)'!R20</f>
        <v>235620.16948571434</v>
      </c>
      <c r="S20" s="193">
        <f>'MM (CH4)'!S20+'MM (N2O)'!S20</f>
        <v>3650484.2004571431</v>
      </c>
      <c r="T20" s="193">
        <f>'MM (CH4)'!T20+'MM (N2O)'!T20</f>
        <v>294.3428571428571</v>
      </c>
      <c r="U20" s="193">
        <f>'MM (CH4)'!U20+'MM (N2O)'!U20</f>
        <v>291907.28285714274</v>
      </c>
      <c r="V20" s="193">
        <f>'MM (CH4)'!V20+'MM (N2O)'!V20</f>
        <v>361169.21494285716</v>
      </c>
      <c r="W20" s="193">
        <f>'MM (CH4)'!W20+'MM (N2O)'!W20</f>
        <v>1012.405714285714</v>
      </c>
      <c r="X20" s="193">
        <f>'MM (CH4)'!X20+'MM (N2O)'!X20</f>
        <v>171.38571428571424</v>
      </c>
      <c r="Y20" s="193">
        <f>'MM (CH4)'!Y20+'MM (N2O)'!Y20</f>
        <v>51.931428571428576</v>
      </c>
      <c r="Z20" s="193">
        <f>'MM (CH4)'!Z20+'MM (N2O)'!Z20</f>
        <v>70508.350357142859</v>
      </c>
      <c r="AA20" s="193">
        <f>'MM (CH4)'!AA20+'MM (N2O)'!AA20</f>
        <v>725114.91387142846</v>
      </c>
      <c r="AB20" s="193">
        <f>'MM (CH4)'!AB20+'MM (N2O)'!AB20</f>
        <v>4375599.1143285716</v>
      </c>
      <c r="AC20" s="128">
        <f t="shared" si="0"/>
        <v>4375.5991143285719</v>
      </c>
      <c r="AD20" s="194">
        <f>'MM (N2O)'!AC20+'MM (CH4)'!AC20</f>
        <v>4375.599114328571</v>
      </c>
      <c r="AE20" s="128"/>
    </row>
    <row r="21" spans="1:31" ht="21" customHeight="1" x14ac:dyDescent="0.35">
      <c r="A21" s="128"/>
      <c r="B21" s="107">
        <v>2018</v>
      </c>
      <c r="C21" s="108" t="s">
        <v>17</v>
      </c>
      <c r="D21" s="193">
        <f>'MM (CH4)'!D21+'MM (N2O)'!D21</f>
        <v>2008493.8519714286</v>
      </c>
      <c r="E21" s="193">
        <f>'MM (CH4)'!E21+'MM (N2O)'!E21</f>
        <v>427181.25359999994</v>
      </c>
      <c r="F21" s="193">
        <f>'MM (CH4)'!F21+'MM (N2O)'!F21</f>
        <v>483055.73794285703</v>
      </c>
      <c r="G21" s="193">
        <f>'MM (CH4)'!G21+'MM (N2O)'!G21</f>
        <v>328902.97319999977</v>
      </c>
      <c r="H21" s="193">
        <f>'MM (CH4)'!H21+'MM (N2O)'!H21</f>
        <v>3247633.8167142854</v>
      </c>
      <c r="I21" s="193">
        <f>'MM (CH4)'!I21+'MM (N2O)'!I21</f>
        <v>63633.906799999997</v>
      </c>
      <c r="J21" s="193">
        <f>'MM (CH4)'!J21+'MM (N2O)'!J21</f>
        <v>29194.928400000001</v>
      </c>
      <c r="K21" s="193">
        <f>'MM (CH4)'!K21+'MM (N2O)'!K21</f>
        <v>45460.093371428586</v>
      </c>
      <c r="L21" s="193">
        <f>'MM (CH4)'!L21+'MM (N2O)'!L21</f>
        <v>41794.764000000003</v>
      </c>
      <c r="M21" s="193">
        <f>'MM (CH4)'!M21+'MM (N2O)'!M21</f>
        <v>180083.69257142858</v>
      </c>
      <c r="N21" s="193">
        <f>'MM (CH4)'!N21+'MM (N2O)'!N21</f>
        <v>24031.676600000003</v>
      </c>
      <c r="O21" s="193">
        <f>'MM (CH4)'!O21+'MM (N2O)'!O21</f>
        <v>142845.79360000003</v>
      </c>
      <c r="P21" s="193">
        <f>'MM (CH4)'!P21+'MM (N2O)'!P21</f>
        <v>22627.718914285724</v>
      </c>
      <c r="Q21" s="193">
        <f>'MM (CH4)'!Q21+'MM (N2O)'!Q21</f>
        <v>40630.919828571416</v>
      </c>
      <c r="R21" s="193">
        <f>'MM (CH4)'!R21+'MM (N2O)'!R21</f>
        <v>230136.10894285716</v>
      </c>
      <c r="S21" s="193">
        <f>'MM (CH4)'!S21+'MM (N2O)'!S21</f>
        <v>3657853.618228571</v>
      </c>
      <c r="T21" s="193">
        <f>'MM (CH4)'!T21+'MM (N2O)'!T21</f>
        <v>295.37142857142857</v>
      </c>
      <c r="U21" s="193">
        <f>'MM (CH4)'!U21+'MM (N2O)'!U21</f>
        <v>295461.35142857127</v>
      </c>
      <c r="V21" s="193">
        <f>'MM (CH4)'!V21+'MM (N2O)'!V21</f>
        <v>388694.90057142859</v>
      </c>
      <c r="W21" s="193">
        <f>'MM (CH4)'!W21+'MM (N2O)'!W21</f>
        <v>1119.4028571428569</v>
      </c>
      <c r="X21" s="193">
        <f>'MM (CH4)'!X21+'MM (N2O)'!X21</f>
        <v>114.94285714285711</v>
      </c>
      <c r="Y21" s="193">
        <f>'MM (CH4)'!Y21+'MM (N2O)'!Y21</f>
        <v>59.245714285714293</v>
      </c>
      <c r="Z21" s="193">
        <f>'MM (CH4)'!Z21+'MM (N2O)'!Z21</f>
        <v>72469.056428571435</v>
      </c>
      <c r="AA21" s="193">
        <f>'MM (CH4)'!AA21+'MM (N2O)'!AA21</f>
        <v>758214.27128571412</v>
      </c>
      <c r="AB21" s="193">
        <f>'MM (CH4)'!AB21+'MM (N2O)'!AB21</f>
        <v>4416067.8895142851</v>
      </c>
      <c r="AC21" s="128">
        <f t="shared" si="0"/>
        <v>4416.0678895142855</v>
      </c>
      <c r="AD21" s="194">
        <f>'MM (N2O)'!AC21+'MM (CH4)'!AC21</f>
        <v>4416.0678895142855</v>
      </c>
      <c r="AE21" s="128"/>
    </row>
    <row r="22" spans="1:31" ht="21" customHeight="1" x14ac:dyDescent="0.35">
      <c r="A22" s="128"/>
      <c r="B22" s="107">
        <v>2019</v>
      </c>
      <c r="C22" s="108" t="s">
        <v>17</v>
      </c>
      <c r="D22" s="193">
        <f>'MM (CH4)'!D22+'MM (N2O)'!D22</f>
        <v>2043362.1851999999</v>
      </c>
      <c r="E22" s="193">
        <f>'MM (CH4)'!E22+'MM (N2O)'!E22</f>
        <v>426509.53800000006</v>
      </c>
      <c r="F22" s="193">
        <f>'MM (CH4)'!F22+'MM (N2O)'!F22</f>
        <v>479886.44399999996</v>
      </c>
      <c r="G22" s="193">
        <f>'MM (CH4)'!G22+'MM (N2O)'!G22</f>
        <v>313692.68280000001</v>
      </c>
      <c r="H22" s="193">
        <f>'MM (CH4)'!H22+'MM (N2O)'!H22</f>
        <v>3263450.85</v>
      </c>
      <c r="I22" s="193">
        <f>'MM (CH4)'!I22+'MM (N2O)'!I22</f>
        <v>61974.6224</v>
      </c>
      <c r="J22" s="193">
        <f>'MM (CH4)'!J22+'MM (N2O)'!J22</f>
        <v>29753.114399999999</v>
      </c>
      <c r="K22" s="193">
        <f>'MM (CH4)'!K22+'MM (N2O)'!K22</f>
        <v>45517.7016</v>
      </c>
      <c r="L22" s="193">
        <f>'MM (CH4)'!L22+'MM (N2O)'!L22</f>
        <v>39874.699199999995</v>
      </c>
      <c r="M22" s="193">
        <f>'MM (CH4)'!M22+'MM (N2O)'!M22</f>
        <v>177120.13759999999</v>
      </c>
      <c r="N22" s="193">
        <f>'MM (CH4)'!N22+'MM (N2O)'!N22</f>
        <v>23032.740400000002</v>
      </c>
      <c r="O22" s="193">
        <f>'MM (CH4)'!O22+'MM (N2O)'!O22</f>
        <v>147387.94560000001</v>
      </c>
      <c r="P22" s="193">
        <f>'MM (CH4)'!P22+'MM (N2O)'!P22</f>
        <v>19259.865599999997</v>
      </c>
      <c r="Q22" s="193">
        <f>'MM (CH4)'!Q22+'MM (N2O)'!Q22</f>
        <v>34971.496800000001</v>
      </c>
      <c r="R22" s="193">
        <f>'MM (CH4)'!R22+'MM (N2O)'!R22</f>
        <v>224652.04840000003</v>
      </c>
      <c r="S22" s="193">
        <f>'MM (CH4)'!S22+'MM (N2O)'!S22</f>
        <v>3665223.0360000003</v>
      </c>
      <c r="T22" s="193">
        <f>'MM (CH4)'!T22+'MM (N2O)'!T22</f>
        <v>296.40000000000003</v>
      </c>
      <c r="U22" s="193">
        <f>'MM (CH4)'!U22+'MM (N2O)'!U22</f>
        <v>299015.42</v>
      </c>
      <c r="V22" s="193">
        <f>'MM (CH4)'!V22+'MM (N2O)'!V22</f>
        <v>416220.58620000002</v>
      </c>
      <c r="W22" s="193">
        <f>'MM (CH4)'!W22+'MM (N2O)'!W22</f>
        <v>1226.3999999999999</v>
      </c>
      <c r="X22" s="193">
        <f>'MM (CH4)'!X22+'MM (N2O)'!X22</f>
        <v>58.5</v>
      </c>
      <c r="Y22" s="193">
        <f>'MM (CH4)'!Y22+'MM (N2O)'!Y22</f>
        <v>66.56</v>
      </c>
      <c r="Z22" s="193">
        <f>'MM (CH4)'!Z22+'MM (N2O)'!Z22</f>
        <v>74429.762499999997</v>
      </c>
      <c r="AA22" s="193">
        <f>'MM (CH4)'!AA22+'MM (N2O)'!AA22</f>
        <v>791313.62870000012</v>
      </c>
      <c r="AB22" s="193">
        <f>'MM (CH4)'!AB22+'MM (N2O)'!AB22</f>
        <v>4456536.6646999996</v>
      </c>
      <c r="AC22" s="128">
        <f t="shared" si="0"/>
        <v>4456.5366646999992</v>
      </c>
      <c r="AD22" s="194">
        <f>'MM (N2O)'!AC22+'MM (CH4)'!AC22</f>
        <v>4456.5366647000001</v>
      </c>
      <c r="AE22" s="128"/>
    </row>
    <row r="23" spans="1:31" ht="21" customHeight="1" x14ac:dyDescent="0.35">
      <c r="A23" s="128"/>
      <c r="B23" s="107">
        <v>2020</v>
      </c>
      <c r="C23" s="108" t="s">
        <v>17</v>
      </c>
      <c r="D23" s="193">
        <f>'MM (CH4)'!D23+'MM (N2O)'!D23</f>
        <v>2080834.7429047357</v>
      </c>
      <c r="E23" s="193">
        <f>'MM (CH4)'!E23+'MM (N2O)'!E23</f>
        <v>425842.02093987772</v>
      </c>
      <c r="F23" s="193">
        <f>'MM (CH4)'!F23+'MM (N2O)'!F23</f>
        <v>476798.20546686411</v>
      </c>
      <c r="G23" s="193">
        <f>'MM (CH4)'!G23+'MM (N2O)'!G23</f>
        <v>300866.37053521478</v>
      </c>
      <c r="H23" s="193">
        <f>'MM (CH4)'!H23+'MM (N2O)'!H23</f>
        <v>3284341.339846692</v>
      </c>
      <c r="I23" s="193">
        <f>'MM (CH4)'!I23+'MM (N2O)'!I23</f>
        <v>60472.28382411378</v>
      </c>
      <c r="J23" s="193">
        <f>'MM (CH4)'!J23+'MM (N2O)'!J23</f>
        <v>30357.5723311367</v>
      </c>
      <c r="K23" s="193">
        <f>'MM (CH4)'!K23+'MM (N2O)'!K23</f>
        <v>45575.603328138277</v>
      </c>
      <c r="L23" s="193">
        <f>'MM (CH4)'!L23+'MM (N2O)'!L23</f>
        <v>38253.883307954857</v>
      </c>
      <c r="M23" s="193">
        <f>'MM (CH4)'!M23+'MM (N2O)'!M23</f>
        <v>174659.34279134363</v>
      </c>
      <c r="N23" s="193">
        <f>'MM (CH4)'!N23+'MM (N2O)'!N23</f>
        <v>22176.694058915324</v>
      </c>
      <c r="O23" s="193">
        <f>'MM (CH4)'!O23+'MM (N2O)'!O23</f>
        <v>152594.12199017522</v>
      </c>
      <c r="P23" s="193">
        <f>'MM (CH4)'!P23+'MM (N2O)'!P23</f>
        <v>17181.50760426277</v>
      </c>
      <c r="Q23" s="193">
        <f>'MM (CH4)'!Q23+'MM (N2O)'!Q23</f>
        <v>31384.928031377989</v>
      </c>
      <c r="R23" s="193">
        <f>'MM (CH4)'!R23+'MM (N2O)'!R23</f>
        <v>223337.25168473128</v>
      </c>
      <c r="S23" s="193">
        <f>'MM (CH4)'!S23+'MM (N2O)'!S23</f>
        <v>3682337.9343227674</v>
      </c>
      <c r="T23" s="193">
        <f>'MM (CH4)'!T23+'MM (N2O)'!T23</f>
        <v>297.4431014349006</v>
      </c>
      <c r="U23" s="193">
        <f>'MM (CH4)'!U23+'MM (N2O)'!U23</f>
        <v>302749.20905128744</v>
      </c>
      <c r="V23" s="193">
        <f>'MM (CH4)'!V23+'MM (N2O)'!V23</f>
        <v>454873.0843244181</v>
      </c>
      <c r="W23" s="193">
        <f>'MM (CH4)'!W23+'MM (N2O)'!W23</f>
        <v>1403.3474765558092</v>
      </c>
      <c r="X23" s="193">
        <f>'MM (CH4)'!X23+'MM (N2O)'!X23</f>
        <v>43.659824260348472</v>
      </c>
      <c r="Y23" s="193">
        <f>'MM (CH4)'!Y23+'MM (N2O)'!Y23</f>
        <v>82.070654837885129</v>
      </c>
      <c r="Z23" s="193">
        <f>'MM (CH4)'!Z23+'MM (N2O)'!Z23</f>
        <v>76628.944121238412</v>
      </c>
      <c r="AA23" s="193">
        <f>'MM (CH4)'!AA23+'MM (N2O)'!AA23</f>
        <v>836077.758554033</v>
      </c>
      <c r="AB23" s="193">
        <f>'MM (CH4)'!AB23+'MM (N2O)'!AB23</f>
        <v>4518415.6928768</v>
      </c>
      <c r="AC23" s="128">
        <f t="shared" si="0"/>
        <v>4518.4156928767998</v>
      </c>
      <c r="AD23" s="194">
        <f>'MM (N2O)'!AC23+'MM (CH4)'!AC23</f>
        <v>4518.4156928767998</v>
      </c>
      <c r="AE23" s="128"/>
    </row>
    <row r="24" spans="1:31" ht="21" customHeight="1" x14ac:dyDescent="0.35">
      <c r="A24" s="128"/>
      <c r="B24" s="107">
        <v>2021</v>
      </c>
      <c r="C24" s="108" t="s">
        <v>17</v>
      </c>
      <c r="D24" s="193">
        <f>'MM (CH4)'!D24+'MM (N2O)'!D24</f>
        <v>2118994.497715841</v>
      </c>
      <c r="E24" s="193">
        <f>'MM (CH4)'!E24+'MM (N2O)'!E24</f>
        <v>425175.54859033244</v>
      </c>
      <c r="F24" s="193">
        <f>'MM (CH4)'!F24+'MM (N2O)'!F24</f>
        <v>473729.84083797538</v>
      </c>
      <c r="G24" s="193">
        <f>'MM (CH4)'!G24+'MM (N2O)'!G24</f>
        <v>288564.50240105233</v>
      </c>
      <c r="H24" s="193">
        <f>'MM (CH4)'!H24+'MM (N2O)'!H24</f>
        <v>3306464.3895452018</v>
      </c>
      <c r="I24" s="193">
        <f>'MM (CH4)'!I24+'MM (N2O)'!I24</f>
        <v>59006.363722583526</v>
      </c>
      <c r="J24" s="193">
        <f>'MM (CH4)'!J24+'MM (N2O)'!J24</f>
        <v>30974.310300779696</v>
      </c>
      <c r="K24" s="193">
        <f>'MM (CH4)'!K24+'MM (N2O)'!K24</f>
        <v>45633.578711360264</v>
      </c>
      <c r="L24" s="193">
        <f>'MM (CH4)'!L24+'MM (N2O)'!L24</f>
        <v>36698.949898000166</v>
      </c>
      <c r="M24" s="193">
        <f>'MM (CH4)'!M24+'MM (N2O)'!M24</f>
        <v>172313.20263272364</v>
      </c>
      <c r="N24" s="193">
        <f>'MM (CH4)'!N24+'MM (N2O)'!N24</f>
        <v>21352.463963981034</v>
      </c>
      <c r="O24" s="193">
        <f>'MM (CH4)'!O24+'MM (N2O)'!O24</f>
        <v>157984.19586596423</v>
      </c>
      <c r="P24" s="193">
        <f>'MM (CH4)'!P24+'MM (N2O)'!P24</f>
        <v>15327.428014624324</v>
      </c>
      <c r="Q24" s="193">
        <f>'MM (CH4)'!Q24+'MM (N2O)'!Q24</f>
        <v>28166.186685345878</v>
      </c>
      <c r="R24" s="193">
        <f>'MM (CH4)'!R24+'MM (N2O)'!R24</f>
        <v>222830.27452991548</v>
      </c>
      <c r="S24" s="193">
        <f>'MM (CH4)'!S24+'MM (N2O)'!S24</f>
        <v>3701607.8667078405</v>
      </c>
      <c r="T24" s="193">
        <f>'MM (CH4)'!T24+'MM (N2O)'!T24</f>
        <v>298.48987378951603</v>
      </c>
      <c r="U24" s="193">
        <f>'MM (CH4)'!U24+'MM (N2O)'!U24</f>
        <v>306529.62172044546</v>
      </c>
      <c r="V24" s="193">
        <f>'MM (CH4)'!V24+'MM (N2O)'!V24</f>
        <v>497115.06278881215</v>
      </c>
      <c r="W24" s="193">
        <f>'MM (CH4)'!W24+'MM (N2O)'!W24</f>
        <v>1605.825293505836</v>
      </c>
      <c r="X24" s="193">
        <f>'MM (CH4)'!X24+'MM (N2O)'!X24</f>
        <v>32.584277853752361</v>
      </c>
      <c r="Y24" s="193">
        <f>'MM (CH4)'!Y24+'MM (N2O)'!Y24</f>
        <v>101.1957990612872</v>
      </c>
      <c r="Z24" s="193">
        <f>'MM (CH4)'!Z24+'MM (N2O)'!Z24</f>
        <v>78893.105122240304</v>
      </c>
      <c r="AA24" s="193">
        <f>'MM (CH4)'!AA24+'MM (N2O)'!AA24</f>
        <v>884575.88487570826</v>
      </c>
      <c r="AB24" s="193">
        <f>'MM (CH4)'!AB24+'MM (N2O)'!AB24</f>
        <v>4586183.7515835492</v>
      </c>
      <c r="AC24" s="128">
        <f t="shared" si="0"/>
        <v>4586.1837515835496</v>
      </c>
      <c r="AD24" s="194">
        <f>'MM (N2O)'!AC24+'MM (CH4)'!AC24</f>
        <v>4586.1837515835496</v>
      </c>
      <c r="AE24" s="128"/>
    </row>
    <row r="25" spans="1:31" ht="21" customHeight="1" x14ac:dyDescent="0.35">
      <c r="A25" s="128"/>
      <c r="B25" s="195">
        <v>2022</v>
      </c>
      <c r="C25" s="195" t="s">
        <v>17</v>
      </c>
      <c r="D25" s="193">
        <f>'MM (CH4)'!D25+'MM (N2O)'!D25</f>
        <v>2157854.0519186133</v>
      </c>
      <c r="E25" s="193">
        <f>'MM (CH4)'!E25+'MM (N2O)'!E25</f>
        <v>424510.11931631959</v>
      </c>
      <c r="F25" s="193">
        <f>'MM (CH4)'!F25+'MM (N2O)'!F25</f>
        <v>470681.22221775004</v>
      </c>
      <c r="G25" s="193">
        <f>'MM (CH4)'!G25+'MM (N2O)'!G25</f>
        <v>276765.63484924508</v>
      </c>
      <c r="H25" s="193">
        <f>'MM (CH4)'!H25+'MM (N2O)'!H25</f>
        <v>3329811.0283019282</v>
      </c>
      <c r="I25" s="193">
        <f>'MM (CH4)'!I25+'MM (N2O)'!I25</f>
        <v>57575.979268265168</v>
      </c>
      <c r="J25" s="193">
        <f>'MM (CH4)'!J25+'MM (N2O)'!J25</f>
        <v>31603.577787574141</v>
      </c>
      <c r="K25" s="193">
        <f>'MM (CH4)'!K25+'MM (N2O)'!K25</f>
        <v>45691.627843360417</v>
      </c>
      <c r="L25" s="193">
        <f>'MM (CH4)'!L25+'MM (N2O)'!L25</f>
        <v>35207.220996981974</v>
      </c>
      <c r="M25" s="193">
        <f>'MM (CH4)'!M25+'MM (N2O)'!M25</f>
        <v>170078.40589618171</v>
      </c>
      <c r="N25" s="193">
        <f>'MM (CH4)'!N25+'MM (N2O)'!N25</f>
        <v>20558.867616691477</v>
      </c>
      <c r="O25" s="193">
        <f>'MM (CH4)'!O25+'MM (N2O)'!O25</f>
        <v>163564.66302825438</v>
      </c>
      <c r="P25" s="193">
        <f>'MM (CH4)'!P25+'MM (N2O)'!P25</f>
        <v>13673.424646694211</v>
      </c>
      <c r="Q25" s="193">
        <f>'MM (CH4)'!Q25+'MM (N2O)'!Q25</f>
        <v>25277.549516780688</v>
      </c>
      <c r="R25" s="193">
        <f>'MM (CH4)'!R25+'MM (N2O)'!R25</f>
        <v>223074.50480842078</v>
      </c>
      <c r="S25" s="193">
        <f>'MM (CH4)'!S25+'MM (N2O)'!S25</f>
        <v>3722963.9390065307</v>
      </c>
      <c r="T25" s="193">
        <f>'MM (CH4)'!T25+'MM (N2O)'!T25</f>
        <v>299.54032998267775</v>
      </c>
      <c r="U25" s="193">
        <f>'MM (CH4)'!U25+'MM (N2O)'!U25</f>
        <v>310357.240194018</v>
      </c>
      <c r="V25" s="193">
        <f>'MM (CH4)'!V25+'MM (N2O)'!V25</f>
        <v>543279.86018024047</v>
      </c>
      <c r="W25" s="193">
        <f>'MM (CH4)'!W25+'MM (N2O)'!W25</f>
        <v>1837.5170200839095</v>
      </c>
      <c r="X25" s="193">
        <f>'MM (CH4)'!X25+'MM (N2O)'!X25</f>
        <v>24.318356320430645</v>
      </c>
      <c r="Y25" s="193">
        <f>'MM (CH4)'!Y25+'MM (N2O)'!Y25</f>
        <v>124.77772679992307</v>
      </c>
      <c r="Z25" s="193">
        <f>'MM (CH4)'!Z25+'MM (N2O)'!Z25</f>
        <v>81224.165453478912</v>
      </c>
      <c r="AA25" s="193">
        <f>'MM (CH4)'!AA25+'MM (N2O)'!AA25</f>
        <v>937147.41926092445</v>
      </c>
      <c r="AB25" s="193">
        <f>'MM (CH4)'!AB25+'MM (N2O)'!AB25</f>
        <v>4660111.3582674554</v>
      </c>
      <c r="AC25" s="128">
        <f t="shared" si="0"/>
        <v>4660.1113582674552</v>
      </c>
      <c r="AD25" s="194">
        <f>'MM (N2O)'!AC25+'MM (CH4)'!AC25</f>
        <v>4660.1113582674543</v>
      </c>
      <c r="AE25" s="128"/>
    </row>
    <row r="26" spans="1:31" ht="21" customHeight="1" x14ac:dyDescent="0.35">
      <c r="A26" s="128"/>
      <c r="B26" s="196">
        <v>2023</v>
      </c>
      <c r="C26" s="196" t="s">
        <v>17</v>
      </c>
      <c r="D26" s="197">
        <f>'MM (CH4)'!D26+'MM (N2O)'!D26</f>
        <v>2197426.2389075798</v>
      </c>
      <c r="E26" s="197">
        <f>'MM (CH4)'!E26+'MM (N2O)'!E26</f>
        <v>423845.73148535343</v>
      </c>
      <c r="F26" s="197">
        <f>'MM (CH4)'!F26+'MM (N2O)'!F26</f>
        <v>467652.22253365739</v>
      </c>
      <c r="G26" s="197">
        <f>'MM (CH4)'!G26+'MM (N2O)'!G26</f>
        <v>265449.20111846138</v>
      </c>
      <c r="H26" s="197">
        <f>'MM (CH4)'!H26+'MM (N2O)'!H26</f>
        <v>3354373.3940450521</v>
      </c>
      <c r="I26" s="197">
        <f>'MM (CH4)'!I26+'MM (N2O)'!I26</f>
        <v>56180.26903479483</v>
      </c>
      <c r="J26" s="197">
        <f>'MM (CH4)'!J26+'MM (N2O)'!J26</f>
        <v>32245.629338520179</v>
      </c>
      <c r="K26" s="197">
        <f>'MM (CH4)'!K26+'MM (N2O)'!K26</f>
        <v>45749.750817952394</v>
      </c>
      <c r="L26" s="197">
        <f>'MM (CH4)'!L26+'MM (N2O)'!L26</f>
        <v>33776.127485268313</v>
      </c>
      <c r="M26" s="197">
        <f>'MM (CH4)'!M26+'MM (N2O)'!M26</f>
        <v>167951.77667653572</v>
      </c>
      <c r="N26" s="197">
        <f>'MM (CH4)'!N26+'MM (N2O)'!N26</f>
        <v>19794.766467871468</v>
      </c>
      <c r="O26" s="197">
        <f>'MM (CH4)'!O26+'MM (N2O)'!O26</f>
        <v>169342.24872875461</v>
      </c>
      <c r="P26" s="197">
        <f>'MM (CH4)'!P26+'MM (N2O)'!P26</f>
        <v>12197.907006344352</v>
      </c>
      <c r="Q26" s="197">
        <f>'MM (CH4)'!Q26+'MM (N2O)'!Q26</f>
        <v>22685.162060142517</v>
      </c>
      <c r="R26" s="197">
        <f>'MM (CH4)'!R26+'MM (N2O)'!R26</f>
        <v>224020.08426311292</v>
      </c>
      <c r="S26" s="197">
        <f>'MM (CH4)'!S26+'MM (N2O)'!S26</f>
        <v>3746345.2549847011</v>
      </c>
      <c r="T26" s="197">
        <f>'MM (CH4)'!T26+'MM (N2O)'!T26</f>
        <v>300.59448297868147</v>
      </c>
      <c r="U26" s="197">
        <f>'MM (CH4)'!U26+'MM (N2O)'!U26</f>
        <v>314232.65392828028</v>
      </c>
      <c r="V26" s="197">
        <f>'MM (CH4)'!V26+'MM (N2O)'!V26</f>
        <v>593731.77071250929</v>
      </c>
      <c r="W26" s="197">
        <f>'MM (CH4)'!W26+'MM (N2O)'!W26</f>
        <v>2102.6376983554342</v>
      </c>
      <c r="X26" s="197">
        <f>'MM (CH4)'!X26+'MM (N2O)'!X26</f>
        <v>18.149319029923703</v>
      </c>
      <c r="Y26" s="197">
        <f>'MM (CH4)'!Y26+'MM (N2O)'!Y26</f>
        <v>153.85501423756634</v>
      </c>
      <c r="Z26" s="197">
        <f>'MM (CH4)'!Z26+'MM (N2O)'!Z26</f>
        <v>83624.101794344155</v>
      </c>
      <c r="AA26" s="197">
        <f>'MM (CH4)'!AA26+'MM (N2O)'!AA26</f>
        <v>994163.76294973539</v>
      </c>
      <c r="AB26" s="197">
        <f>'MM (CH4)'!AB26+'MM (N2O)'!AB26</f>
        <v>4740509.0179344369</v>
      </c>
      <c r="AC26" s="128">
        <f t="shared" si="0"/>
        <v>4740.509017934437</v>
      </c>
      <c r="AD26" s="194">
        <f>'MM (N2O)'!AC26+'MM (CH4)'!AC26</f>
        <v>4740.509017934437</v>
      </c>
      <c r="AE26" s="128"/>
    </row>
    <row r="27" spans="1:31" ht="21" customHeight="1" x14ac:dyDescent="0.35">
      <c r="A27" s="128"/>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row>
    <row r="28" spans="1:31" ht="21" customHeight="1" x14ac:dyDescent="0.35">
      <c r="A28" s="128"/>
      <c r="B28" s="198" t="s">
        <v>141</v>
      </c>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row>
    <row r="29" spans="1:31" ht="21" customHeight="1" x14ac:dyDescent="0.35">
      <c r="A29" s="128"/>
      <c r="B29" s="199"/>
      <c r="C29" s="199"/>
      <c r="D29" s="199"/>
      <c r="E29" s="199"/>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28"/>
      <c r="AD29" s="128"/>
      <c r="AE29" s="128"/>
    </row>
    <row r="30" spans="1:31" ht="21" customHeight="1" x14ac:dyDescent="0.35">
      <c r="A30" s="200"/>
      <c r="B30" s="396" t="s">
        <v>142</v>
      </c>
      <c r="C30" s="387"/>
      <c r="D30" s="387"/>
      <c r="E30" s="387"/>
      <c r="F30" s="387"/>
      <c r="G30" s="387"/>
      <c r="H30" s="387"/>
      <c r="I30" s="387"/>
      <c r="J30" s="387"/>
      <c r="K30" s="387"/>
      <c r="L30" s="387"/>
      <c r="M30" s="387"/>
      <c r="N30" s="387"/>
      <c r="O30" s="387"/>
      <c r="P30" s="387"/>
      <c r="Q30" s="387"/>
      <c r="R30" s="387"/>
      <c r="S30" s="387"/>
      <c r="T30" s="387"/>
      <c r="U30" s="387"/>
      <c r="V30" s="387"/>
      <c r="W30" s="387"/>
      <c r="X30" s="387"/>
      <c r="Y30" s="387"/>
      <c r="Z30" s="387"/>
      <c r="AA30" s="387"/>
      <c r="AB30" s="377"/>
      <c r="AC30" s="180"/>
      <c r="AD30" s="180"/>
      <c r="AE30" s="180"/>
    </row>
    <row r="31" spans="1:31" ht="21" customHeight="1" x14ac:dyDescent="0.35">
      <c r="A31" s="200"/>
      <c r="B31" s="394" t="s">
        <v>76</v>
      </c>
      <c r="C31" s="394" t="s">
        <v>71</v>
      </c>
      <c r="D31" s="395" t="s">
        <v>122</v>
      </c>
      <c r="E31" s="387"/>
      <c r="F31" s="387"/>
      <c r="G31" s="387"/>
      <c r="H31" s="377"/>
      <c r="I31" s="395" t="s">
        <v>123</v>
      </c>
      <c r="J31" s="387"/>
      <c r="K31" s="387"/>
      <c r="L31" s="387"/>
      <c r="M31" s="377"/>
      <c r="N31" s="395" t="s">
        <v>124</v>
      </c>
      <c r="O31" s="387"/>
      <c r="P31" s="387"/>
      <c r="Q31" s="387"/>
      <c r="R31" s="377"/>
      <c r="S31" s="394" t="s">
        <v>125</v>
      </c>
      <c r="T31" s="394" t="s">
        <v>59</v>
      </c>
      <c r="U31" s="394" t="s">
        <v>126</v>
      </c>
      <c r="V31" s="394" t="s">
        <v>58</v>
      </c>
      <c r="W31" s="394" t="s">
        <v>127</v>
      </c>
      <c r="X31" s="394" t="s">
        <v>54</v>
      </c>
      <c r="Y31" s="394" t="s">
        <v>52</v>
      </c>
      <c r="Z31" s="394" t="s">
        <v>60</v>
      </c>
      <c r="AA31" s="394" t="s">
        <v>128</v>
      </c>
      <c r="AB31" s="394" t="s">
        <v>129</v>
      </c>
      <c r="AC31" s="394" t="s">
        <v>348</v>
      </c>
      <c r="AD31" s="201"/>
      <c r="AE31" s="201"/>
    </row>
    <row r="32" spans="1:31" ht="21" customHeight="1" x14ac:dyDescent="0.35">
      <c r="A32" s="200"/>
      <c r="B32" s="375"/>
      <c r="C32" s="375"/>
      <c r="D32" s="394" t="s">
        <v>47</v>
      </c>
      <c r="E32" s="395" t="s">
        <v>130</v>
      </c>
      <c r="F32" s="387"/>
      <c r="G32" s="377"/>
      <c r="H32" s="394" t="s">
        <v>131</v>
      </c>
      <c r="I32" s="394" t="s">
        <v>47</v>
      </c>
      <c r="J32" s="395" t="s">
        <v>130</v>
      </c>
      <c r="K32" s="387"/>
      <c r="L32" s="377"/>
      <c r="M32" s="394" t="s">
        <v>132</v>
      </c>
      <c r="N32" s="394" t="s">
        <v>47</v>
      </c>
      <c r="O32" s="395" t="s">
        <v>130</v>
      </c>
      <c r="P32" s="387"/>
      <c r="Q32" s="377"/>
      <c r="R32" s="394" t="s">
        <v>133</v>
      </c>
      <c r="S32" s="375"/>
      <c r="T32" s="375"/>
      <c r="U32" s="375"/>
      <c r="V32" s="375"/>
      <c r="W32" s="375"/>
      <c r="X32" s="375"/>
      <c r="Y32" s="375"/>
      <c r="Z32" s="375"/>
      <c r="AA32" s="375"/>
      <c r="AB32" s="375"/>
      <c r="AC32" s="375"/>
      <c r="AD32" s="201"/>
      <c r="AE32" s="201"/>
    </row>
    <row r="33" spans="1:31" ht="21" customHeight="1" x14ac:dyDescent="0.35">
      <c r="A33" s="200"/>
      <c r="B33" s="377"/>
      <c r="C33" s="377"/>
      <c r="D33" s="377"/>
      <c r="E33" s="190" t="s">
        <v>134</v>
      </c>
      <c r="F33" s="190" t="s">
        <v>135</v>
      </c>
      <c r="G33" s="190" t="s">
        <v>136</v>
      </c>
      <c r="H33" s="377"/>
      <c r="I33" s="377"/>
      <c r="J33" s="190" t="s">
        <v>134</v>
      </c>
      <c r="K33" s="190" t="s">
        <v>135</v>
      </c>
      <c r="L33" s="190" t="s">
        <v>136</v>
      </c>
      <c r="M33" s="377"/>
      <c r="N33" s="377"/>
      <c r="O33" s="190" t="s">
        <v>134</v>
      </c>
      <c r="P33" s="190" t="s">
        <v>135</v>
      </c>
      <c r="Q33" s="190" t="s">
        <v>136</v>
      </c>
      <c r="R33" s="377"/>
      <c r="S33" s="377"/>
      <c r="T33" s="377"/>
      <c r="U33" s="377"/>
      <c r="V33" s="377"/>
      <c r="W33" s="377"/>
      <c r="X33" s="377"/>
      <c r="Y33" s="377"/>
      <c r="Z33" s="377"/>
      <c r="AA33" s="377"/>
      <c r="AB33" s="377"/>
      <c r="AC33" s="377"/>
      <c r="AD33" s="201"/>
      <c r="AE33" s="201"/>
    </row>
    <row r="34" spans="1:31" ht="21" customHeight="1" x14ac:dyDescent="0.35">
      <c r="A34" s="128"/>
      <c r="B34" s="122">
        <v>2003</v>
      </c>
      <c r="C34" s="173" t="s">
        <v>17</v>
      </c>
      <c r="D34" s="202">
        <f>'MM (CH4)'!D35+'MM (N2O)'!D35</f>
        <v>4.8551501999999996E-2</v>
      </c>
      <c r="E34" s="202">
        <f>'MM (CH4)'!E35+'MM (N2O)'!E35</f>
        <v>8.7786720000000013E-3</v>
      </c>
      <c r="F34" s="202">
        <f>'MM (CH4)'!F35+'MM (N2O)'!F35</f>
        <v>2.2807704000000002E-2</v>
      </c>
      <c r="G34" s="202">
        <f>'MM (CH4)'!G35+'MM (N2O)'!G35</f>
        <v>1.4682096E-2</v>
      </c>
      <c r="H34" s="202">
        <f>'MM (CH4)'!H35+'MM (N2O)'!H35</f>
        <v>9.4819974000000001E-2</v>
      </c>
      <c r="I34" s="202">
        <f>'MM (CH4)'!I35+'MM (N2O)'!I35</f>
        <v>7.8844020000000004E-3</v>
      </c>
      <c r="J34" s="202">
        <f>'MM (CH4)'!J35+'MM (N2O)'!J35</f>
        <v>2.3044839999999999E-3</v>
      </c>
      <c r="K34" s="202">
        <f>'MM (CH4)'!K35+'MM (N2O)'!K35</f>
        <v>6.3048679999999999E-3</v>
      </c>
      <c r="L34" s="202">
        <f>'MM (CH4)'!L35+'MM (N2O)'!L35</f>
        <v>5.0649919999999999E-3</v>
      </c>
      <c r="M34" s="202">
        <f>'MM (CH4)'!M35+'MM (N2O)'!M35</f>
        <v>2.1558746E-2</v>
      </c>
      <c r="N34" s="202">
        <f>'MM (CH4)'!N35+'MM (N2O)'!N35</f>
        <v>1.203618E-3</v>
      </c>
      <c r="O34" s="202">
        <f>'MM (CH4)'!O35+'MM (N2O)'!O35</f>
        <v>4.1716400000000003E-4</v>
      </c>
      <c r="P34" s="202">
        <f>'MM (CH4)'!P35+'MM (N2O)'!P35</f>
        <v>1.5020039999999999E-3</v>
      </c>
      <c r="Q34" s="202">
        <f>'MM (CH4)'!Q35+'MM (N2O)'!Q35</f>
        <v>1.6824800000000001E-3</v>
      </c>
      <c r="R34" s="202">
        <f>'MM (CH4)'!R35+'MM (N2O)'!R35</f>
        <v>4.8052659999999999E-3</v>
      </c>
      <c r="S34" s="202">
        <f>'MM (CH4)'!S35+'MM (N2O)'!S35</f>
        <v>0.12118398600000001</v>
      </c>
      <c r="T34" s="202">
        <f>'MM (CH4)'!T35+'MM (N2O)'!T35</f>
        <v>1.6799999999999998E-5</v>
      </c>
      <c r="U34" s="202">
        <f>'MM (CH4)'!U35+'MM (N2O)'!U35</f>
        <v>5.6040600000000001E-3</v>
      </c>
      <c r="V34" s="202">
        <f>'MM (CH4)'!V35+'MM (N2O)'!V35</f>
        <v>6.5583439999999998E-3</v>
      </c>
      <c r="W34" s="202">
        <f>'MM (CH4)'!W35+'MM (N2O)'!W35</f>
        <v>0</v>
      </c>
      <c r="X34" s="202">
        <f>'MM (CH4)'!X35+'MM (N2O)'!X35</f>
        <v>0</v>
      </c>
      <c r="Y34" s="202">
        <f>'MM (CH4)'!Y35+'MM (N2O)'!Y35</f>
        <v>0</v>
      </c>
      <c r="Z34" s="202">
        <f>'MM (CH4)'!Z35+'MM (N2O)'!Z35</f>
        <v>9.4674000000000008E-3</v>
      </c>
      <c r="AA34" s="202">
        <f>'MM (CH4)'!AA35+'MM (N2O)'!AA35</f>
        <v>2.1646604E-2</v>
      </c>
      <c r="AB34" s="203">
        <f>'MM (CH4)'!AB35+'MM (N2O)'!AB35</f>
        <v>0.14283059000000001</v>
      </c>
      <c r="AC34" s="204">
        <f t="shared" ref="AC34:AC54" si="1">AB34*10^6</f>
        <v>142830.59</v>
      </c>
      <c r="AD34" s="204"/>
      <c r="AE34" s="204"/>
    </row>
    <row r="35" spans="1:31" ht="21" customHeight="1" x14ac:dyDescent="0.35">
      <c r="A35" s="128"/>
      <c r="B35" s="107">
        <v>2004</v>
      </c>
      <c r="C35" s="108" t="s">
        <v>17</v>
      </c>
      <c r="D35" s="205">
        <f>'MM (CH4)'!D36+'MM (N2O)'!D36</f>
        <v>4.7950147255500002E-2</v>
      </c>
      <c r="E35" s="205">
        <f>'MM (CH4)'!E36+'MM (N2O)'!E36</f>
        <v>8.5870623880000014E-3</v>
      </c>
      <c r="F35" s="205">
        <f>'MM (CH4)'!F36+'MM (N2O)'!F36</f>
        <v>2.247696808E-2</v>
      </c>
      <c r="G35" s="205">
        <f>'MM (CH4)'!G36+'MM (N2O)'!G36</f>
        <v>1.437477184E-2</v>
      </c>
      <c r="H35" s="205">
        <f>'MM (CH4)'!H36+'MM (N2O)'!H36</f>
        <v>9.3388949563499996E-2</v>
      </c>
      <c r="I35" s="205">
        <f>'MM (CH4)'!I36+'MM (N2O)'!I36</f>
        <v>6.5338849920000006E-3</v>
      </c>
      <c r="J35" s="205">
        <f>'MM (CH4)'!J36+'MM (N2O)'!J36</f>
        <v>1.929897723E-3</v>
      </c>
      <c r="K35" s="205">
        <f>'MM (CH4)'!K36+'MM (N2O)'!K36</f>
        <v>5.1889800189999996E-3</v>
      </c>
      <c r="L35" s="205">
        <f>'MM (CH4)'!L36+'MM (N2O)'!L36</f>
        <v>4.1359321119999997E-3</v>
      </c>
      <c r="M35" s="205">
        <f>'MM (CH4)'!M36+'MM (N2O)'!M36</f>
        <v>1.7788694845999996E-2</v>
      </c>
      <c r="N35" s="205">
        <f>'MM (CH4)'!N36+'MM (N2O)'!N36</f>
        <v>1.1392707300000001E-3</v>
      </c>
      <c r="O35" s="205">
        <f>'MM (CH4)'!O36+'MM (N2O)'!O36</f>
        <v>4.69480158E-4</v>
      </c>
      <c r="P35" s="205">
        <f>'MM (CH4)'!P36+'MM (N2O)'!P36</f>
        <v>1.4815302550000001E-3</v>
      </c>
      <c r="Q35" s="205">
        <f>'MM (CH4)'!Q36+'MM (N2O)'!Q36</f>
        <v>1.5048101120000001E-3</v>
      </c>
      <c r="R35" s="205">
        <f>'MM (CH4)'!R36+'MM (N2O)'!R36</f>
        <v>4.5950912550000002E-3</v>
      </c>
      <c r="S35" s="205">
        <f>'MM (CH4)'!S36+'MM (N2O)'!S36</f>
        <v>0.1157727356645</v>
      </c>
      <c r="T35" s="205">
        <f>'MM (CH4)'!T36+'MM (N2O)'!T36</f>
        <v>1.361325E-5</v>
      </c>
      <c r="U35" s="205">
        <f>'MM (CH4)'!U36+'MM (N2O)'!U36</f>
        <v>6.2001866849999993E-3</v>
      </c>
      <c r="V35" s="205">
        <f>'MM (CH4)'!V36+'MM (N2O)'!V36</f>
        <v>6.1919612494999998E-3</v>
      </c>
      <c r="W35" s="205">
        <f>'MM (CH4)'!W36+'MM (N2O)'!W36</f>
        <v>5.8637249999999999E-7</v>
      </c>
      <c r="X35" s="205">
        <f>'MM (CH4)'!X36+'MM (N2O)'!X36</f>
        <v>1.4175000000000001E-7</v>
      </c>
      <c r="Y35" s="205">
        <f>'MM (CH4)'!Y36+'MM (N2O)'!Y36</f>
        <v>0</v>
      </c>
      <c r="Z35" s="205">
        <f>'MM (CH4)'!Z36+'MM (N2O)'!Z36</f>
        <v>1.01397125E-2</v>
      </c>
      <c r="AA35" s="205">
        <f>'MM (CH4)'!AA36+'MM (N2O)'!AA36</f>
        <v>2.2546201806999996E-2</v>
      </c>
      <c r="AB35" s="206">
        <f>'MM (CH4)'!AB36+'MM (N2O)'!AB36</f>
        <v>0.13831893747150001</v>
      </c>
      <c r="AC35" s="204">
        <f t="shared" si="1"/>
        <v>138318.93747150002</v>
      </c>
      <c r="AD35" s="204"/>
      <c r="AE35" s="204"/>
    </row>
    <row r="36" spans="1:31" ht="21" customHeight="1" x14ac:dyDescent="0.35">
      <c r="A36" s="128"/>
      <c r="B36" s="107">
        <v>2005</v>
      </c>
      <c r="C36" s="108" t="s">
        <v>17</v>
      </c>
      <c r="D36" s="205">
        <f>'MM (CH4)'!D37+'MM (N2O)'!D37</f>
        <v>4.7348792511E-2</v>
      </c>
      <c r="E36" s="205">
        <f>'MM (CH4)'!E37+'MM (N2O)'!E37</f>
        <v>8.3954527759999998E-3</v>
      </c>
      <c r="F36" s="205">
        <f>'MM (CH4)'!F37+'MM (N2O)'!F37</f>
        <v>2.2146232160000001E-2</v>
      </c>
      <c r="G36" s="205">
        <f>'MM (CH4)'!G37+'MM (N2O)'!G37</f>
        <v>1.4067447679999999E-2</v>
      </c>
      <c r="H36" s="205">
        <f>'MM (CH4)'!H37+'MM (N2O)'!H37</f>
        <v>9.195792512699999E-2</v>
      </c>
      <c r="I36" s="205">
        <f>'MM (CH4)'!I37+'MM (N2O)'!I37</f>
        <v>5.1833679839999999E-3</v>
      </c>
      <c r="J36" s="205">
        <f>'MM (CH4)'!J37+'MM (N2O)'!J37</f>
        <v>1.5553114459999999E-3</v>
      </c>
      <c r="K36" s="205">
        <f>'MM (CH4)'!K37+'MM (N2O)'!K37</f>
        <v>4.0730920379999994E-3</v>
      </c>
      <c r="L36" s="205">
        <f>'MM (CH4)'!L37+'MM (N2O)'!L37</f>
        <v>3.2068722239999999E-3</v>
      </c>
      <c r="M36" s="205">
        <f>'MM (CH4)'!M37+'MM (N2O)'!M37</f>
        <v>1.4018643692E-2</v>
      </c>
      <c r="N36" s="205">
        <f>'MM (CH4)'!N37+'MM (N2O)'!N37</f>
        <v>1.0749234600000001E-3</v>
      </c>
      <c r="O36" s="205">
        <f>'MM (CH4)'!O37+'MM (N2O)'!O37</f>
        <v>5.2179631600000008E-4</v>
      </c>
      <c r="P36" s="205">
        <f>'MM (CH4)'!P37+'MM (N2O)'!P37</f>
        <v>1.46105651E-3</v>
      </c>
      <c r="Q36" s="205">
        <f>'MM (CH4)'!Q37+'MM (N2O)'!Q37</f>
        <v>1.3271402240000001E-3</v>
      </c>
      <c r="R36" s="205">
        <f>'MM (CH4)'!R37+'MM (N2O)'!R37</f>
        <v>4.3849165099999997E-3</v>
      </c>
      <c r="S36" s="205">
        <f>'MM (CH4)'!S37+'MM (N2O)'!S37</f>
        <v>0.11036148532899999</v>
      </c>
      <c r="T36" s="205">
        <f>'MM (CH4)'!T37+'MM (N2O)'!T37</f>
        <v>1.0426499999999999E-5</v>
      </c>
      <c r="U36" s="205">
        <f>'MM (CH4)'!U37+'MM (N2O)'!U37</f>
        <v>6.7963133700000011E-3</v>
      </c>
      <c r="V36" s="205">
        <f>'MM (CH4)'!V37+'MM (N2O)'!V37</f>
        <v>5.8255784990000007E-3</v>
      </c>
      <c r="W36" s="205">
        <f>'MM (CH4)'!W37+'MM (N2O)'!W37</f>
        <v>1.172745E-6</v>
      </c>
      <c r="X36" s="205">
        <f>'MM (CH4)'!X37+'MM (N2O)'!X37</f>
        <v>2.8350000000000002E-7</v>
      </c>
      <c r="Y36" s="205">
        <f>'MM (CH4)'!Y37+'MM (N2O)'!Y37</f>
        <v>0</v>
      </c>
      <c r="Z36" s="205">
        <f>'MM (CH4)'!Z37+'MM (N2O)'!Z37</f>
        <v>1.0812024999999999E-2</v>
      </c>
      <c r="AA36" s="205">
        <f>'MM (CH4)'!AA37+'MM (N2O)'!AA37</f>
        <v>2.3445799614E-2</v>
      </c>
      <c r="AB36" s="206">
        <f>'MM (CH4)'!AB37+'MM (N2O)'!AB37</f>
        <v>0.13380728494299998</v>
      </c>
      <c r="AC36" s="204">
        <f t="shared" si="1"/>
        <v>133807.28494299998</v>
      </c>
      <c r="AD36" s="204"/>
      <c r="AE36" s="207"/>
    </row>
    <row r="37" spans="1:31" ht="21" customHeight="1" x14ac:dyDescent="0.35">
      <c r="A37" s="128"/>
      <c r="B37" s="107">
        <v>2006</v>
      </c>
      <c r="C37" s="108" t="s">
        <v>17</v>
      </c>
      <c r="D37" s="205">
        <f>'MM (CH4)'!D38+'MM (N2O)'!D38</f>
        <v>4.6747437766499998E-2</v>
      </c>
      <c r="E37" s="205">
        <f>'MM (CH4)'!E38+'MM (N2O)'!E38</f>
        <v>8.2038431639999999E-3</v>
      </c>
      <c r="F37" s="205">
        <f>'MM (CH4)'!F38+'MM (N2O)'!F38</f>
        <v>2.1815496239999996E-2</v>
      </c>
      <c r="G37" s="205">
        <f>'MM (CH4)'!G38+'MM (N2O)'!G38</f>
        <v>1.376012352E-2</v>
      </c>
      <c r="H37" s="205">
        <f>'MM (CH4)'!H38+'MM (N2O)'!H38</f>
        <v>9.0526900690499998E-2</v>
      </c>
      <c r="I37" s="205">
        <f>'MM (CH4)'!I38+'MM (N2O)'!I38</f>
        <v>3.8328509760000001E-3</v>
      </c>
      <c r="J37" s="205">
        <f>'MM (CH4)'!J38+'MM (N2O)'!J38</f>
        <v>1.1807251689999998E-3</v>
      </c>
      <c r="K37" s="205">
        <f>'MM (CH4)'!K38+'MM (N2O)'!K38</f>
        <v>2.9572040569999999E-3</v>
      </c>
      <c r="L37" s="205">
        <f>'MM (CH4)'!L38+'MM (N2O)'!L38</f>
        <v>2.2778123359999992E-3</v>
      </c>
      <c r="M37" s="205">
        <f>'MM (CH4)'!M38+'MM (N2O)'!M38</f>
        <v>1.0248592538E-2</v>
      </c>
      <c r="N37" s="205">
        <f>'MM (CH4)'!N38+'MM (N2O)'!N38</f>
        <v>1.0105761900000001E-3</v>
      </c>
      <c r="O37" s="205">
        <f>'MM (CH4)'!O38+'MM (N2O)'!O38</f>
        <v>5.7411247399999994E-4</v>
      </c>
      <c r="P37" s="205">
        <f>'MM (CH4)'!P38+'MM (N2O)'!P38</f>
        <v>1.4405827650000001E-3</v>
      </c>
      <c r="Q37" s="205">
        <f>'MM (CH4)'!Q38+'MM (N2O)'!Q38</f>
        <v>1.1494703360000001E-3</v>
      </c>
      <c r="R37" s="205">
        <f>'MM (CH4)'!R38+'MM (N2O)'!R38</f>
        <v>4.1747417649999992E-3</v>
      </c>
      <c r="S37" s="205">
        <f>'MM (CH4)'!S38+'MM (N2O)'!S38</f>
        <v>0.10495023499349999</v>
      </c>
      <c r="T37" s="205">
        <f>'MM (CH4)'!T38+'MM (N2O)'!T38</f>
        <v>7.2397499999999996E-6</v>
      </c>
      <c r="U37" s="205">
        <f>'MM (CH4)'!U38+'MM (N2O)'!U38</f>
        <v>7.3924400550000003E-3</v>
      </c>
      <c r="V37" s="205">
        <f>'MM (CH4)'!V38+'MM (N2O)'!V38</f>
        <v>5.4591957484999998E-3</v>
      </c>
      <c r="W37" s="205">
        <f>'MM (CH4)'!W38+'MM (N2O)'!W38</f>
        <v>1.7591175E-6</v>
      </c>
      <c r="X37" s="205">
        <f>'MM (CH4)'!X38+'MM (N2O)'!X38</f>
        <v>4.2525000000000003E-7</v>
      </c>
      <c r="Y37" s="205">
        <f>'MM (CH4)'!Y38+'MM (N2O)'!Y38</f>
        <v>0</v>
      </c>
      <c r="Z37" s="205">
        <f>'MM (CH4)'!Z38+'MM (N2O)'!Z38</f>
        <v>1.14843375E-2</v>
      </c>
      <c r="AA37" s="205">
        <f>'MM (CH4)'!AA38+'MM (N2O)'!AA38</f>
        <v>2.4345397421000003E-2</v>
      </c>
      <c r="AB37" s="206">
        <f>'MM (CH4)'!AB38+'MM (N2O)'!AB38</f>
        <v>0.12929563241450001</v>
      </c>
      <c r="AC37" s="204">
        <f t="shared" si="1"/>
        <v>129295.63241450001</v>
      </c>
      <c r="AD37" s="204"/>
      <c r="AE37" s="207"/>
    </row>
    <row r="38" spans="1:31" ht="21" customHeight="1" x14ac:dyDescent="0.35">
      <c r="A38" s="128"/>
      <c r="B38" s="107">
        <v>2007</v>
      </c>
      <c r="C38" s="108" t="s">
        <v>17</v>
      </c>
      <c r="D38" s="205">
        <f>'MM (CH4)'!D39+'MM (N2O)'!D39</f>
        <v>4.6146083021999997E-2</v>
      </c>
      <c r="E38" s="205">
        <f>'MM (CH4)'!E39+'MM (N2O)'!E39</f>
        <v>8.0122335520000001E-3</v>
      </c>
      <c r="F38" s="205">
        <f>'MM (CH4)'!F39+'MM (N2O)'!F39</f>
        <v>2.1484760319999997E-2</v>
      </c>
      <c r="G38" s="205">
        <f>'MM (CH4)'!G39+'MM (N2O)'!G39</f>
        <v>1.345279936E-2</v>
      </c>
      <c r="H38" s="205">
        <f>'MM (CH4)'!H39+'MM (N2O)'!H39</f>
        <v>8.9095876254000006E-2</v>
      </c>
      <c r="I38" s="205">
        <f>'MM (CH4)'!I39+'MM (N2O)'!I39</f>
        <v>2.4823339680000002E-3</v>
      </c>
      <c r="J38" s="205">
        <f>'MM (CH4)'!J39+'MM (N2O)'!J39</f>
        <v>8.0613889199999999E-4</v>
      </c>
      <c r="K38" s="205">
        <f>'MM (CH4)'!K39+'MM (N2O)'!K39</f>
        <v>1.8413160760000001E-3</v>
      </c>
      <c r="L38" s="205">
        <f>'MM (CH4)'!L39+'MM (N2O)'!L39</f>
        <v>1.3487524479999999E-3</v>
      </c>
      <c r="M38" s="205">
        <f>'MM (CH4)'!M39+'MM (N2O)'!M39</f>
        <v>6.4785413840000002E-3</v>
      </c>
      <c r="N38" s="205">
        <f>'MM (CH4)'!N39+'MM (N2O)'!N39</f>
        <v>9.4622892000000003E-4</v>
      </c>
      <c r="O38" s="205">
        <f>'MM (CH4)'!O39+'MM (N2O)'!O39</f>
        <v>6.2642863200000002E-4</v>
      </c>
      <c r="P38" s="205">
        <f>'MM (CH4)'!P39+'MM (N2O)'!P39</f>
        <v>1.42010902E-3</v>
      </c>
      <c r="Q38" s="205">
        <f>'MM (CH4)'!Q39+'MM (N2O)'!Q39</f>
        <v>9.7180044800000004E-4</v>
      </c>
      <c r="R38" s="205">
        <f>'MM (CH4)'!R39+'MM (N2O)'!R39</f>
        <v>3.9645670199999995E-3</v>
      </c>
      <c r="S38" s="205">
        <f>'MM (CH4)'!S39+'MM (N2O)'!S39</f>
        <v>9.9538984658000013E-2</v>
      </c>
      <c r="T38" s="205">
        <f>'MM (CH4)'!T39+'MM (N2O)'!T39</f>
        <v>4.053E-6</v>
      </c>
      <c r="U38" s="205">
        <f>'MM (CH4)'!U39+'MM (N2O)'!U39</f>
        <v>7.9885667399999995E-3</v>
      </c>
      <c r="V38" s="205">
        <f>'MM (CH4)'!V39+'MM (N2O)'!V39</f>
        <v>5.0928129979999999E-3</v>
      </c>
      <c r="W38" s="205">
        <f>'MM (CH4)'!W39+'MM (N2O)'!W39</f>
        <v>2.34549E-6</v>
      </c>
      <c r="X38" s="205">
        <f>'MM (CH4)'!X39+'MM (N2O)'!X39</f>
        <v>5.6700000000000003E-7</v>
      </c>
      <c r="Y38" s="205">
        <f>'MM (CH4)'!Y39+'MM (N2O)'!Y39</f>
        <v>0</v>
      </c>
      <c r="Z38" s="205">
        <f>'MM (CH4)'!Z39+'MM (N2O)'!Z39</f>
        <v>1.215665E-2</v>
      </c>
      <c r="AA38" s="205">
        <f>'MM (CH4)'!AA39+'MM (N2O)'!AA39</f>
        <v>2.5244995227999993E-2</v>
      </c>
      <c r="AB38" s="206">
        <f>'MM (CH4)'!AB39+'MM (N2O)'!AB39</f>
        <v>0.12478397988600001</v>
      </c>
      <c r="AC38" s="204">
        <f t="shared" si="1"/>
        <v>124783.97988600002</v>
      </c>
      <c r="AD38" s="204"/>
      <c r="AE38" s="204"/>
    </row>
    <row r="39" spans="1:31" ht="21" customHeight="1" x14ac:dyDescent="0.35">
      <c r="A39" s="128"/>
      <c r="B39" s="107">
        <v>2008</v>
      </c>
      <c r="C39" s="108" t="s">
        <v>17</v>
      </c>
      <c r="D39" s="205">
        <f>'MM (CH4)'!D40+'MM (N2O)'!D40</f>
        <v>4.4490276838800004E-2</v>
      </c>
      <c r="E39" s="205">
        <f>'MM (CH4)'!E40+'MM (N2O)'!E40</f>
        <v>8.2299353279999994E-3</v>
      </c>
      <c r="F39" s="205">
        <f>'MM (CH4)'!F40+'MM (N2O)'!F40</f>
        <v>1.9301554595199999E-2</v>
      </c>
      <c r="G39" s="205">
        <f>'MM (CH4)'!G40+'MM (N2O)'!G40</f>
        <v>1.25308163552E-2</v>
      </c>
      <c r="H39" s="205">
        <f>'MM (CH4)'!H40+'MM (N2O)'!H40</f>
        <v>8.45525831172E-2</v>
      </c>
      <c r="I39" s="205">
        <f>'MM (CH4)'!I40+'MM (N2O)'!I40</f>
        <v>2.2956725928000004E-3</v>
      </c>
      <c r="J39" s="205">
        <f>'MM (CH4)'!J40+'MM (N2O)'!J40</f>
        <v>7.5396132239999986E-4</v>
      </c>
      <c r="K39" s="205">
        <f>'MM (CH4)'!K40+'MM (N2O)'!K40</f>
        <v>1.6629059888000001E-3</v>
      </c>
      <c r="L39" s="205">
        <f>'MM (CH4)'!L40+'MM (N2O)'!L40</f>
        <v>1.303350592E-3</v>
      </c>
      <c r="M39" s="205">
        <f>'MM (CH4)'!M40+'MM (N2O)'!M40</f>
        <v>6.0158904960000001E-3</v>
      </c>
      <c r="N39" s="205">
        <f>'MM (CH4)'!N40+'MM (N2O)'!N40</f>
        <v>8.8332599160000015E-4</v>
      </c>
      <c r="O39" s="205">
        <f>'MM (CH4)'!O40+'MM (N2O)'!O40</f>
        <v>9.8811740480000011E-4</v>
      </c>
      <c r="P39" s="205">
        <f>'MM (CH4)'!P40+'MM (N2O)'!P40</f>
        <v>1.3162847816E-3</v>
      </c>
      <c r="Q39" s="205">
        <f>'MM (CH4)'!Q40+'MM (N2O)'!Q40</f>
        <v>1.0911387544000001E-3</v>
      </c>
      <c r="R39" s="205">
        <f>'MM (CH4)'!R40+'MM (N2O)'!R40</f>
        <v>4.2788669324000002E-3</v>
      </c>
      <c r="S39" s="205">
        <f>'MM (CH4)'!S40+'MM (N2O)'!S40</f>
        <v>9.4847340545599984E-2</v>
      </c>
      <c r="T39" s="205">
        <f>'MM (CH4)'!T40+'MM (N2O)'!T40</f>
        <v>4.4570400000000001E-6</v>
      </c>
      <c r="U39" s="205">
        <f>'MM (CH4)'!U40+'MM (N2O)'!U40</f>
        <v>7.5422285400000002E-3</v>
      </c>
      <c r="V39" s="205">
        <f>'MM (CH4)'!V40+'MM (N2O)'!V40</f>
        <v>5.0369807799999994E-3</v>
      </c>
      <c r="W39" s="205">
        <f>'MM (CH4)'!W40+'MM (N2O)'!W40</f>
        <v>3.8815560000000007E-6</v>
      </c>
      <c r="X39" s="205">
        <f>'MM (CH4)'!X40+'MM (N2O)'!X40</f>
        <v>2.3587199999999997E-6</v>
      </c>
      <c r="Y39" s="205">
        <f>'MM (CH4)'!Y40+'MM (N2O)'!Y40</f>
        <v>6.4512000000000002E-8</v>
      </c>
      <c r="Z39" s="205">
        <f>'MM (CH4)'!Z40+'MM (N2O)'!Z40</f>
        <v>1.3489018840000002E-2</v>
      </c>
      <c r="AA39" s="205">
        <f>'MM (CH4)'!AA40+'MM (N2O)'!AA40</f>
        <v>2.6078989988000002E-2</v>
      </c>
      <c r="AB39" s="206">
        <f>'MM (CH4)'!AB40+'MM (N2O)'!AB40</f>
        <v>0.1209263305336</v>
      </c>
      <c r="AC39" s="204">
        <f t="shared" si="1"/>
        <v>120926.33053359999</v>
      </c>
      <c r="AD39" s="204"/>
      <c r="AE39" s="204"/>
    </row>
    <row r="40" spans="1:31" ht="21" customHeight="1" x14ac:dyDescent="0.35">
      <c r="A40" s="128"/>
      <c r="B40" s="107">
        <v>2009</v>
      </c>
      <c r="C40" s="108" t="s">
        <v>17</v>
      </c>
      <c r="D40" s="205">
        <f>'MM (CH4)'!D41+'MM (N2O)'!D41</f>
        <v>4.2834470655600004E-2</v>
      </c>
      <c r="E40" s="205">
        <f>'MM (CH4)'!E41+'MM (N2O)'!E41</f>
        <v>8.4476371040000022E-3</v>
      </c>
      <c r="F40" s="205">
        <f>'MM (CH4)'!F41+'MM (N2O)'!F41</f>
        <v>1.7118348870399997E-2</v>
      </c>
      <c r="G40" s="205">
        <f>'MM (CH4)'!G41+'MM (N2O)'!G41</f>
        <v>1.16088333504E-2</v>
      </c>
      <c r="H40" s="205">
        <f>'MM (CH4)'!H41+'MM (N2O)'!H41</f>
        <v>8.0009289980399995E-2</v>
      </c>
      <c r="I40" s="205">
        <f>'MM (CH4)'!I41+'MM (N2O)'!I41</f>
        <v>2.1090112175999997E-3</v>
      </c>
      <c r="J40" s="205">
        <f>'MM (CH4)'!J41+'MM (N2O)'!J41</f>
        <v>7.0178375279999984E-4</v>
      </c>
      <c r="K40" s="205">
        <f>'MM (CH4)'!K41+'MM (N2O)'!K41</f>
        <v>1.4844959016000001E-3</v>
      </c>
      <c r="L40" s="205">
        <f>'MM (CH4)'!L41+'MM (N2O)'!L41</f>
        <v>1.2579487359999999E-3</v>
      </c>
      <c r="M40" s="205">
        <f>'MM (CH4)'!M41+'MM (N2O)'!M41</f>
        <v>5.5532396079999999E-3</v>
      </c>
      <c r="N40" s="205">
        <f>'MM (CH4)'!N41+'MM (N2O)'!N41</f>
        <v>8.2042306320000017E-4</v>
      </c>
      <c r="O40" s="205">
        <f>'MM (CH4)'!O41+'MM (N2O)'!O41</f>
        <v>1.3498061776000001E-3</v>
      </c>
      <c r="P40" s="205">
        <f>'MM (CH4)'!P41+'MM (N2O)'!P41</f>
        <v>1.2124605432000002E-3</v>
      </c>
      <c r="Q40" s="205">
        <f>'MM (CH4)'!Q41+'MM (N2O)'!Q41</f>
        <v>1.2104770608E-3</v>
      </c>
      <c r="R40" s="205">
        <f>'MM (CH4)'!R41+'MM (N2O)'!R41</f>
        <v>4.5931668448E-3</v>
      </c>
      <c r="S40" s="205">
        <f>'MM (CH4)'!S41+'MM (N2O)'!S41</f>
        <v>9.0155696433199997E-2</v>
      </c>
      <c r="T40" s="205">
        <f>'MM (CH4)'!T41+'MM (N2O)'!T41</f>
        <v>4.8610800000000002E-6</v>
      </c>
      <c r="U40" s="205">
        <f>'MM (CH4)'!U41+'MM (N2O)'!U41</f>
        <v>7.09589034E-3</v>
      </c>
      <c r="V40" s="205">
        <f>'MM (CH4)'!V41+'MM (N2O)'!V41</f>
        <v>4.9811485619999998E-3</v>
      </c>
      <c r="W40" s="205">
        <f>'MM (CH4)'!W41+'MM (N2O)'!W41</f>
        <v>5.4176220000000006E-6</v>
      </c>
      <c r="X40" s="205">
        <f>'MM (CH4)'!X41+'MM (N2O)'!X41</f>
        <v>4.1504399999999995E-6</v>
      </c>
      <c r="Y40" s="205">
        <f>'MM (CH4)'!Y41+'MM (N2O)'!Y41</f>
        <v>1.29024E-7</v>
      </c>
      <c r="Z40" s="205">
        <f>'MM (CH4)'!Z41+'MM (N2O)'!Z41</f>
        <v>1.4821387680000001E-2</v>
      </c>
      <c r="AA40" s="205">
        <f>'MM (CH4)'!AA41+'MM (N2O)'!AA41</f>
        <v>2.6912984748E-2</v>
      </c>
      <c r="AB40" s="206">
        <f>'MM (CH4)'!AB41+'MM (N2O)'!AB41</f>
        <v>0.11706868118119999</v>
      </c>
      <c r="AC40" s="204">
        <f t="shared" si="1"/>
        <v>117068.68118119999</v>
      </c>
      <c r="AD40" s="204"/>
      <c r="AE40" s="204"/>
    </row>
    <row r="41" spans="1:31" ht="21" customHeight="1" x14ac:dyDescent="0.35">
      <c r="A41" s="128"/>
      <c r="B41" s="107">
        <v>2010</v>
      </c>
      <c r="C41" s="108" t="s">
        <v>17</v>
      </c>
      <c r="D41" s="205">
        <f>'MM (CH4)'!D42+'MM (N2O)'!D42</f>
        <v>4.1178664472399998E-2</v>
      </c>
      <c r="E41" s="205">
        <f>'MM (CH4)'!E42+'MM (N2O)'!E42</f>
        <v>8.6653388800000015E-3</v>
      </c>
      <c r="F41" s="205">
        <f>'MM (CH4)'!F42+'MM (N2O)'!F42</f>
        <v>1.4935143145599999E-2</v>
      </c>
      <c r="G41" s="205">
        <f>'MM (CH4)'!G42+'MM (N2O)'!G42</f>
        <v>1.0686850345599999E-2</v>
      </c>
      <c r="H41" s="205">
        <f>'MM (CH4)'!H42+'MM (N2O)'!H42</f>
        <v>7.5465996843600003E-2</v>
      </c>
      <c r="I41" s="205">
        <f>'MM (CH4)'!I42+'MM (N2O)'!I42</f>
        <v>1.9223498423999999E-3</v>
      </c>
      <c r="J41" s="205">
        <f>'MM (CH4)'!J42+'MM (N2O)'!J42</f>
        <v>6.4960618319999993E-4</v>
      </c>
      <c r="K41" s="205">
        <f>'MM (CH4)'!K42+'MM (N2O)'!K42</f>
        <v>1.3060858144000001E-3</v>
      </c>
      <c r="L41" s="205">
        <f>'MM (CH4)'!L42+'MM (N2O)'!L42</f>
        <v>1.2125468800000001E-3</v>
      </c>
      <c r="M41" s="205">
        <f>'MM (CH4)'!M42+'MM (N2O)'!M42</f>
        <v>5.0905887199999998E-3</v>
      </c>
      <c r="N41" s="205">
        <f>'MM (CH4)'!N42+'MM (N2O)'!N42</f>
        <v>7.5752013480000007E-4</v>
      </c>
      <c r="O41" s="205">
        <f>'MM (CH4)'!O42+'MM (N2O)'!O42</f>
        <v>1.7114949504000003E-3</v>
      </c>
      <c r="P41" s="205">
        <f>'MM (CH4)'!P42+'MM (N2O)'!P42</f>
        <v>1.1086363048000004E-3</v>
      </c>
      <c r="Q41" s="205">
        <f>'MM (CH4)'!Q42+'MM (N2O)'!Q42</f>
        <v>1.3298153672000003E-3</v>
      </c>
      <c r="R41" s="205">
        <f>'MM (CH4)'!R42+'MM (N2O)'!R42</f>
        <v>4.9074667571999998E-3</v>
      </c>
      <c r="S41" s="205">
        <f>'MM (CH4)'!S42+'MM (N2O)'!S42</f>
        <v>8.5464052320799996E-2</v>
      </c>
      <c r="T41" s="205">
        <f>'MM (CH4)'!T42+'MM (N2O)'!T42</f>
        <v>5.2651200000000012E-6</v>
      </c>
      <c r="U41" s="205">
        <f>'MM (CH4)'!U42+'MM (N2O)'!U42</f>
        <v>6.6495521400000007E-3</v>
      </c>
      <c r="V41" s="205">
        <f>'MM (CH4)'!V42+'MM (N2O)'!V42</f>
        <v>4.9253163439999994E-3</v>
      </c>
      <c r="W41" s="205">
        <f>'MM (CH4)'!W42+'MM (N2O)'!W42</f>
        <v>6.9536880000000014E-6</v>
      </c>
      <c r="X41" s="205">
        <f>'MM (CH4)'!X42+'MM (N2O)'!X42</f>
        <v>5.9421600000000002E-6</v>
      </c>
      <c r="Y41" s="205">
        <f>'MM (CH4)'!Y42+'MM (N2O)'!Y42</f>
        <v>1.9353599999999997E-7</v>
      </c>
      <c r="Z41" s="205">
        <f>'MM (CH4)'!Z42+'MM (N2O)'!Z42</f>
        <v>1.6153756520000007E-2</v>
      </c>
      <c r="AA41" s="205">
        <f>'MM (CH4)'!AA42+'MM (N2O)'!AA42</f>
        <v>2.7746979508000008E-2</v>
      </c>
      <c r="AB41" s="206">
        <f>'MM (CH4)'!AB42+'MM (N2O)'!AB42</f>
        <v>0.11321103182880002</v>
      </c>
      <c r="AC41" s="204">
        <f t="shared" si="1"/>
        <v>113211.03182880001</v>
      </c>
      <c r="AD41" s="204"/>
      <c r="AE41" s="204"/>
    </row>
    <row r="42" spans="1:31" ht="21" customHeight="1" x14ac:dyDescent="0.35">
      <c r="A42" s="128"/>
      <c r="B42" s="107">
        <v>2011</v>
      </c>
      <c r="C42" s="108" t="s">
        <v>17</v>
      </c>
      <c r="D42" s="205">
        <f>'MM (CH4)'!D43+'MM (N2O)'!D43</f>
        <v>3.9522858289200005E-2</v>
      </c>
      <c r="E42" s="205">
        <f>'MM (CH4)'!E43+'MM (N2O)'!E43</f>
        <v>8.8830406560000009E-3</v>
      </c>
      <c r="F42" s="205">
        <f>'MM (CH4)'!F43+'MM (N2O)'!F43</f>
        <v>1.2751937420799997E-2</v>
      </c>
      <c r="G42" s="205">
        <f>'MM (CH4)'!G43+'MM (N2O)'!G43</f>
        <v>9.7648673407999976E-3</v>
      </c>
      <c r="H42" s="205">
        <f>'MM (CH4)'!H43+'MM (N2O)'!H43</f>
        <v>7.0922703706799983E-2</v>
      </c>
      <c r="I42" s="205">
        <f>'MM (CH4)'!I43+'MM (N2O)'!I43</f>
        <v>1.7356884671999998E-3</v>
      </c>
      <c r="J42" s="205">
        <f>'MM (CH4)'!J43+'MM (N2O)'!J43</f>
        <v>5.974286135999998E-4</v>
      </c>
      <c r="K42" s="205">
        <f>'MM (CH4)'!K43+'MM (N2O)'!K43</f>
        <v>1.1276757272000002E-3</v>
      </c>
      <c r="L42" s="205">
        <f>'MM (CH4)'!L43+'MM (N2O)'!L43</f>
        <v>1.1671450240000002E-3</v>
      </c>
      <c r="M42" s="205">
        <f>'MM (CH4)'!M43+'MM (N2O)'!M43</f>
        <v>4.6279378319999996E-3</v>
      </c>
      <c r="N42" s="205">
        <f>'MM (CH4)'!N43+'MM (N2O)'!N43</f>
        <v>6.946172064000003E-4</v>
      </c>
      <c r="O42" s="205">
        <f>'MM (CH4)'!O43+'MM (N2O)'!O43</f>
        <v>2.0731837232E-3</v>
      </c>
      <c r="P42" s="205">
        <f>'MM (CH4)'!P43+'MM (N2O)'!P43</f>
        <v>1.0048120664E-3</v>
      </c>
      <c r="Q42" s="205">
        <f>'MM (CH4)'!Q43+'MM (N2O)'!Q43</f>
        <v>1.4491536736000001E-3</v>
      </c>
      <c r="R42" s="205">
        <f>'MM (CH4)'!R43+'MM (N2O)'!R43</f>
        <v>5.2217666696000014E-3</v>
      </c>
      <c r="S42" s="205">
        <f>'MM (CH4)'!S43+'MM (N2O)'!S43</f>
        <v>8.0772408208399996E-2</v>
      </c>
      <c r="T42" s="205">
        <f>'MM (CH4)'!T43+'MM (N2O)'!T43</f>
        <v>5.6691600000000005E-6</v>
      </c>
      <c r="U42" s="205">
        <f>'MM (CH4)'!U43+'MM (N2O)'!U43</f>
        <v>6.2032139400000005E-3</v>
      </c>
      <c r="V42" s="205">
        <f>'MM (CH4)'!V43+'MM (N2O)'!V43</f>
        <v>4.8694841260000007E-3</v>
      </c>
      <c r="W42" s="205">
        <f>'MM (CH4)'!W43+'MM (N2O)'!W43</f>
        <v>8.4897540000000004E-6</v>
      </c>
      <c r="X42" s="205">
        <f>'MM (CH4)'!X43+'MM (N2O)'!X43</f>
        <v>7.7338799999999992E-6</v>
      </c>
      <c r="Y42" s="205">
        <f>'MM (CH4)'!Y43+'MM (N2O)'!Y43</f>
        <v>2.5804800000000001E-7</v>
      </c>
      <c r="Z42" s="205">
        <f>'MM (CH4)'!Z43+'MM (N2O)'!Z43</f>
        <v>1.7486125360000004E-2</v>
      </c>
      <c r="AA42" s="205">
        <f>'MM (CH4)'!AA43+'MM (N2O)'!AA43</f>
        <v>2.8580974268000006E-2</v>
      </c>
      <c r="AB42" s="206">
        <f>'MM (CH4)'!AB43+'MM (N2O)'!AB43</f>
        <v>0.10935338247640002</v>
      </c>
      <c r="AC42" s="204">
        <f t="shared" si="1"/>
        <v>109353.38247640002</v>
      </c>
      <c r="AD42" s="204"/>
      <c r="AE42" s="204"/>
    </row>
    <row r="43" spans="1:31" ht="21" customHeight="1" x14ac:dyDescent="0.35">
      <c r="A43" s="128"/>
      <c r="B43" s="107">
        <v>2012</v>
      </c>
      <c r="C43" s="108" t="s">
        <v>17</v>
      </c>
      <c r="D43" s="205">
        <f>'MM (CH4)'!D44+'MM (N2O)'!D44</f>
        <v>3.7867052105999999E-2</v>
      </c>
      <c r="E43" s="205">
        <f>'MM (CH4)'!E44+'MM (N2O)'!E44</f>
        <v>9.1007424320000002E-3</v>
      </c>
      <c r="F43" s="205">
        <f>'MM (CH4)'!F44+'MM (N2O)'!F44</f>
        <v>1.0568731696E-2</v>
      </c>
      <c r="G43" s="205">
        <f>'MM (CH4)'!G44+'MM (N2O)'!G44</f>
        <v>8.8428843359999992E-3</v>
      </c>
      <c r="H43" s="205">
        <f>'MM (CH4)'!H44+'MM (N2O)'!H44</f>
        <v>6.6379410569999991E-2</v>
      </c>
      <c r="I43" s="205">
        <f>'MM (CH4)'!I44+'MM (N2O)'!I44</f>
        <v>1.549027092E-3</v>
      </c>
      <c r="J43" s="205">
        <f>'MM (CH4)'!J44+'MM (N2O)'!J44</f>
        <v>5.4525104400000011E-4</v>
      </c>
      <c r="K43" s="205">
        <f>'MM (CH4)'!K44+'MM (N2O)'!K44</f>
        <v>9.4926564000000007E-4</v>
      </c>
      <c r="L43" s="205">
        <f>'MM (CH4)'!L44+'MM (N2O)'!L44</f>
        <v>1.1217431679999999E-3</v>
      </c>
      <c r="M43" s="205">
        <f>'MM (CH4)'!M44+'MM (N2O)'!M44</f>
        <v>4.1652869439999995E-3</v>
      </c>
      <c r="N43" s="205">
        <f>'MM (CH4)'!N44+'MM (N2O)'!N44</f>
        <v>6.317142780000001E-4</v>
      </c>
      <c r="O43" s="205">
        <f>'MM (CH4)'!O44+'MM (N2O)'!O44</f>
        <v>2.4348724959999996E-3</v>
      </c>
      <c r="P43" s="205">
        <f>'MM (CH4)'!P44+'MM (N2O)'!P44</f>
        <v>9.0098782799999996E-4</v>
      </c>
      <c r="Q43" s="205">
        <f>'MM (CH4)'!Q44+'MM (N2O)'!Q44</f>
        <v>1.56849198E-3</v>
      </c>
      <c r="R43" s="205">
        <f>'MM (CH4)'!R44+'MM (N2O)'!R44</f>
        <v>5.5360665819999995E-3</v>
      </c>
      <c r="S43" s="205">
        <f>'MM (CH4)'!S44+'MM (N2O)'!S44</f>
        <v>7.6080764095999995E-2</v>
      </c>
      <c r="T43" s="205">
        <f>'MM (CH4)'!T44+'MM (N2O)'!T44</f>
        <v>6.0731999999999997E-6</v>
      </c>
      <c r="U43" s="205">
        <f>'MM (CH4)'!U44+'MM (N2O)'!U44</f>
        <v>5.7568757400000004E-3</v>
      </c>
      <c r="V43" s="205">
        <f>'MM (CH4)'!V44+'MM (N2O)'!V44</f>
        <v>4.8136519080000002E-3</v>
      </c>
      <c r="W43" s="205">
        <f>'MM (CH4)'!W44+'MM (N2O)'!W44</f>
        <v>1.0025819999999999E-5</v>
      </c>
      <c r="X43" s="205">
        <f>'MM (CH4)'!X44+'MM (N2O)'!X44</f>
        <v>9.5256000000000008E-6</v>
      </c>
      <c r="Y43" s="205">
        <f>'MM (CH4)'!Y44+'MM (N2O)'!Y44</f>
        <v>3.2256E-7</v>
      </c>
      <c r="Z43" s="205">
        <f>'MM (CH4)'!Z44+'MM (N2O)'!Z44</f>
        <v>1.8818494200000001E-2</v>
      </c>
      <c r="AA43" s="205">
        <f>'MM (CH4)'!AA44+'MM (N2O)'!AA44</f>
        <v>2.9414969028000001E-2</v>
      </c>
      <c r="AB43" s="206">
        <f>'MM (CH4)'!AB44+'MM (N2O)'!AB44</f>
        <v>0.10549573312400001</v>
      </c>
      <c r="AC43" s="204">
        <f t="shared" si="1"/>
        <v>105495.73312400001</v>
      </c>
      <c r="AD43" s="204"/>
      <c r="AE43" s="204"/>
    </row>
    <row r="44" spans="1:31" ht="21" customHeight="1" x14ac:dyDescent="0.35">
      <c r="A44" s="128"/>
      <c r="B44" s="107">
        <v>2013</v>
      </c>
      <c r="C44" s="108" t="s">
        <v>17</v>
      </c>
      <c r="D44" s="205">
        <f>'MM (CH4)'!D45+'MM (N2O)'!D45</f>
        <v>3.8600877949714285E-2</v>
      </c>
      <c r="E44" s="205">
        <f>'MM (CH4)'!E45+'MM (N2O)'!E45</f>
        <v>9.086565838857143E-3</v>
      </c>
      <c r="F44" s="205">
        <f>'MM (CH4)'!F45+'MM (N2O)'!F45</f>
        <v>1.050201725942857E-2</v>
      </c>
      <c r="G44" s="205">
        <f>'MM (CH4)'!G45+'MM (N2O)'!G45</f>
        <v>8.5227650262857148E-3</v>
      </c>
      <c r="H44" s="205">
        <f>'MM (CH4)'!H45+'MM (N2O)'!H45</f>
        <v>6.6712226074285702E-2</v>
      </c>
      <c r="I44" s="205">
        <f>'MM (CH4)'!I45+'MM (N2O)'!I45</f>
        <v>1.5140999280000001E-3</v>
      </c>
      <c r="J44" s="205">
        <f>'MM (CH4)'!J45+'MM (N2O)'!J45</f>
        <v>5.5702670400000008E-4</v>
      </c>
      <c r="K44" s="205">
        <f>'MM (CH4)'!K45+'MM (N2O)'!K45</f>
        <v>9.5047779085714282E-4</v>
      </c>
      <c r="L44" s="205">
        <f>'MM (CH4)'!L45+'MM (N2O)'!L45</f>
        <v>1.08134528E-3</v>
      </c>
      <c r="M44" s="205">
        <f>'MM (CH4)'!M45+'MM (N2O)'!M45</f>
        <v>4.102949702857143E-3</v>
      </c>
      <c r="N44" s="205">
        <f>'MM (CH4)'!N45+'MM (N2O)'!N45</f>
        <v>6.1069725600000006E-4</v>
      </c>
      <c r="O44" s="205">
        <f>'MM (CH4)'!O45+'MM (N2O)'!O45</f>
        <v>2.5305493302857146E-3</v>
      </c>
      <c r="P44" s="205">
        <f>'MM (CH4)'!P45+'MM (N2O)'!P45</f>
        <v>8.3014841485714284E-4</v>
      </c>
      <c r="Q44" s="205">
        <f>'MM (CH4)'!Q45+'MM (N2O)'!Q45</f>
        <v>1.4494805554285714E-3</v>
      </c>
      <c r="R44" s="205">
        <f>'MM (CH4)'!R45+'MM (N2O)'!R45</f>
        <v>5.4208755565714282E-3</v>
      </c>
      <c r="S44" s="205">
        <f>'MM (CH4)'!S45+'MM (N2O)'!S45</f>
        <v>7.6236051333714278E-2</v>
      </c>
      <c r="T44" s="205">
        <f>'MM (CH4)'!T45+'MM (N2O)'!T45</f>
        <v>6.0948000000000005E-6</v>
      </c>
      <c r="U44" s="205">
        <f>'MM (CH4)'!U45+'MM (N2O)'!U45</f>
        <v>5.8315111799999994E-3</v>
      </c>
      <c r="V44" s="205">
        <f>'MM (CH4)'!V45+'MM (N2O)'!V45</f>
        <v>5.4063807385714285E-3</v>
      </c>
      <c r="W44" s="205">
        <f>'MM (CH4)'!W45+'MM (N2O)'!W45</f>
        <v>1.2272760000000001E-5</v>
      </c>
      <c r="X44" s="205">
        <f>'MM (CH4)'!X45+'MM (N2O)'!X45</f>
        <v>8.3402999999999987E-6</v>
      </c>
      <c r="Y44" s="205">
        <f>'MM (CH4)'!Y45+'MM (N2O)'!Y45</f>
        <v>4.7616000000000005E-7</v>
      </c>
      <c r="Z44" s="205">
        <f>'MM (CH4)'!Z45+'MM (N2O)'!Z45</f>
        <v>1.9426313082142859E-2</v>
      </c>
      <c r="AA44" s="205">
        <f>'MM (CH4)'!AA45+'MM (N2O)'!AA45</f>
        <v>3.0691389020714284E-2</v>
      </c>
      <c r="AB44" s="206">
        <f>'MM (CH4)'!AB45+'MM (N2O)'!AB45</f>
        <v>0.10692744035442855</v>
      </c>
      <c r="AC44" s="204">
        <f t="shared" si="1"/>
        <v>106927.44035442856</v>
      </c>
      <c r="AD44" s="204"/>
      <c r="AE44" s="204"/>
    </row>
    <row r="45" spans="1:31" ht="21" customHeight="1" x14ac:dyDescent="0.35">
      <c r="A45" s="128"/>
      <c r="B45" s="107">
        <v>2014</v>
      </c>
      <c r="C45" s="108" t="s">
        <v>17</v>
      </c>
      <c r="D45" s="205">
        <f>'MM (CH4)'!D46+'MM (N2O)'!D46</f>
        <v>3.9334703793428571E-2</v>
      </c>
      <c r="E45" s="205">
        <f>'MM (CH4)'!E46+'MM (N2O)'!E46</f>
        <v>9.0723892457142859E-3</v>
      </c>
      <c r="F45" s="205">
        <f>'MM (CH4)'!F46+'MM (N2O)'!F46</f>
        <v>1.0435302822857141E-2</v>
      </c>
      <c r="G45" s="205">
        <f>'MM (CH4)'!G46+'MM (N2O)'!G46</f>
        <v>8.2026457165714269E-3</v>
      </c>
      <c r="H45" s="205">
        <f>'MM (CH4)'!H46+'MM (N2O)'!H46</f>
        <v>6.7045041578571427E-2</v>
      </c>
      <c r="I45" s="205">
        <f>'MM (CH4)'!I46+'MM (N2O)'!I46</f>
        <v>1.4791727640000002E-3</v>
      </c>
      <c r="J45" s="205">
        <f>'MM (CH4)'!J46+'MM (N2O)'!J46</f>
        <v>5.6880236400000015E-4</v>
      </c>
      <c r="K45" s="205">
        <f>'MM (CH4)'!K46+'MM (N2O)'!K46</f>
        <v>9.5168994171428568E-4</v>
      </c>
      <c r="L45" s="205">
        <f>'MM (CH4)'!L46+'MM (N2O)'!L46</f>
        <v>1.0409473919999999E-3</v>
      </c>
      <c r="M45" s="205">
        <f>'MM (CH4)'!M46+'MM (N2O)'!M46</f>
        <v>4.0406124617142847E-3</v>
      </c>
      <c r="N45" s="205">
        <f>'MM (CH4)'!N46+'MM (N2O)'!N46</f>
        <v>5.8968023400000002E-4</v>
      </c>
      <c r="O45" s="205">
        <f>'MM (CH4)'!O46+'MM (N2O)'!O46</f>
        <v>2.6262261645714287E-3</v>
      </c>
      <c r="P45" s="205">
        <f>'MM (CH4)'!P46+'MM (N2O)'!P46</f>
        <v>7.5930900171428584E-4</v>
      </c>
      <c r="Q45" s="205">
        <f>'MM (CH4)'!Q46+'MM (N2O)'!Q46</f>
        <v>1.3304691308571428E-3</v>
      </c>
      <c r="R45" s="205">
        <f>'MM (CH4)'!R46+'MM (N2O)'!R46</f>
        <v>5.3056845311428577E-3</v>
      </c>
      <c r="S45" s="205">
        <f>'MM (CH4)'!S46+'MM (N2O)'!S46</f>
        <v>7.639133857142856E-2</v>
      </c>
      <c r="T45" s="205">
        <f>'MM (CH4)'!T46+'MM (N2O)'!T46</f>
        <v>6.1164000000000004E-6</v>
      </c>
      <c r="U45" s="205">
        <f>'MM (CH4)'!U46+'MM (N2O)'!U46</f>
        <v>5.9061466199999985E-3</v>
      </c>
      <c r="V45" s="205">
        <f>'MM (CH4)'!V46+'MM (N2O)'!V46</f>
        <v>5.999109569142856E-3</v>
      </c>
      <c r="W45" s="205">
        <f>'MM (CH4)'!W46+'MM (N2O)'!W46</f>
        <v>1.4519699999999998E-5</v>
      </c>
      <c r="X45" s="205">
        <f>'MM (CH4)'!X46+'MM (N2O)'!X46</f>
        <v>7.1550000000000001E-6</v>
      </c>
      <c r="Y45" s="205">
        <f>'MM (CH4)'!Y46+'MM (N2O)'!Y46</f>
        <v>6.2976000000000015E-7</v>
      </c>
      <c r="Z45" s="205">
        <f>'MM (CH4)'!Z46+'MM (N2O)'!Z46</f>
        <v>2.0034131964285717E-2</v>
      </c>
      <c r="AA45" s="205">
        <f>'MM (CH4)'!AA46+'MM (N2O)'!AA46</f>
        <v>3.1967809013428571E-2</v>
      </c>
      <c r="AB45" s="206">
        <f>'MM (CH4)'!AB46+'MM (N2O)'!AB46</f>
        <v>0.10835914758485715</v>
      </c>
      <c r="AC45" s="204">
        <f t="shared" si="1"/>
        <v>108359.14758485716</v>
      </c>
      <c r="AD45" s="204"/>
      <c r="AE45" s="204"/>
    </row>
    <row r="46" spans="1:31" ht="21" customHeight="1" x14ac:dyDescent="0.35">
      <c r="A46" s="128"/>
      <c r="B46" s="107">
        <v>2015</v>
      </c>
      <c r="C46" s="108" t="s">
        <v>17</v>
      </c>
      <c r="D46" s="205">
        <f>'MM (CH4)'!D47+'MM (N2O)'!D47</f>
        <v>4.0068529637142858E-2</v>
      </c>
      <c r="E46" s="205">
        <f>'MM (CH4)'!E47+'MM (N2O)'!E47</f>
        <v>9.0582126525714287E-3</v>
      </c>
      <c r="F46" s="205">
        <f>'MM (CH4)'!F47+'MM (N2O)'!F47</f>
        <v>1.0368588386285713E-2</v>
      </c>
      <c r="G46" s="205">
        <f>'MM (CH4)'!G47+'MM (N2O)'!G47</f>
        <v>7.8825264068571408E-3</v>
      </c>
      <c r="H46" s="205">
        <f>'MM (CH4)'!H47+'MM (N2O)'!H47</f>
        <v>6.7377857082857137E-2</v>
      </c>
      <c r="I46" s="205">
        <f>'MM (CH4)'!I47+'MM (N2O)'!I47</f>
        <v>1.4442456E-3</v>
      </c>
      <c r="J46" s="205">
        <f>'MM (CH4)'!J47+'MM (N2O)'!J47</f>
        <v>5.8057802400000012E-4</v>
      </c>
      <c r="K46" s="205">
        <f>'MM (CH4)'!K47+'MM (N2O)'!K47</f>
        <v>9.5290209257142865E-4</v>
      </c>
      <c r="L46" s="205">
        <f>'MM (CH4)'!L47+'MM (N2O)'!L47</f>
        <v>1.000549504E-3</v>
      </c>
      <c r="M46" s="205">
        <f>'MM (CH4)'!M47+'MM (N2O)'!M47</f>
        <v>3.978275220571429E-3</v>
      </c>
      <c r="N46" s="205">
        <f>'MM (CH4)'!N47+'MM (N2O)'!N47</f>
        <v>5.6866321199999998E-4</v>
      </c>
      <c r="O46" s="205">
        <f>'MM (CH4)'!O47+'MM (N2O)'!O47</f>
        <v>2.7219029988571433E-3</v>
      </c>
      <c r="P46" s="205">
        <f>'MM (CH4)'!P47+'MM (N2O)'!P47</f>
        <v>6.8846958857142883E-4</v>
      </c>
      <c r="Q46" s="205">
        <f>'MM (CH4)'!Q47+'MM (N2O)'!Q47</f>
        <v>1.2114577062857139E-3</v>
      </c>
      <c r="R46" s="205">
        <f>'MM (CH4)'!R47+'MM (N2O)'!R47</f>
        <v>5.1904935057142864E-3</v>
      </c>
      <c r="S46" s="205">
        <f>'MM (CH4)'!S47+'MM (N2O)'!S47</f>
        <v>7.6546625809142871E-2</v>
      </c>
      <c r="T46" s="205">
        <f>'MM (CH4)'!T47+'MM (N2O)'!T47</f>
        <v>6.1380000000000004E-6</v>
      </c>
      <c r="U46" s="205">
        <f>'MM (CH4)'!U47+'MM (N2O)'!U47</f>
        <v>5.9807820599999985E-3</v>
      </c>
      <c r="V46" s="205">
        <f>'MM (CH4)'!V47+'MM (N2O)'!V47</f>
        <v>6.591838399714286E-3</v>
      </c>
      <c r="W46" s="205">
        <f>'MM (CH4)'!W47+'MM (N2O)'!W47</f>
        <v>1.6766639999999996E-5</v>
      </c>
      <c r="X46" s="205">
        <f>'MM (CH4)'!X47+'MM (N2O)'!X47</f>
        <v>5.9696999999999998E-6</v>
      </c>
      <c r="Y46" s="205">
        <f>'MM (CH4)'!Y47+'MM (N2O)'!Y47</f>
        <v>7.8336000000000015E-7</v>
      </c>
      <c r="Z46" s="205">
        <f>'MM (CH4)'!Z47+'MM (N2O)'!Z47</f>
        <v>2.0641950846428572E-2</v>
      </c>
      <c r="AA46" s="205">
        <f>'MM (CH4)'!AA47+'MM (N2O)'!AA47</f>
        <v>3.3244229006142864E-2</v>
      </c>
      <c r="AB46" s="206">
        <f>'MM (CH4)'!AB47+'MM (N2O)'!AB47</f>
        <v>0.10979085481528571</v>
      </c>
      <c r="AC46" s="204">
        <f t="shared" si="1"/>
        <v>109790.85481528571</v>
      </c>
      <c r="AD46" s="204"/>
      <c r="AE46" s="204"/>
    </row>
    <row r="47" spans="1:31" ht="21" customHeight="1" x14ac:dyDescent="0.35">
      <c r="A47" s="128"/>
      <c r="B47" s="107">
        <v>2016</v>
      </c>
      <c r="C47" s="108" t="s">
        <v>17</v>
      </c>
      <c r="D47" s="205">
        <f>'MM (CH4)'!D48+'MM (N2O)'!D48</f>
        <v>4.0802355480857144E-2</v>
      </c>
      <c r="E47" s="205">
        <f>'MM (CH4)'!E48+'MM (N2O)'!E48</f>
        <v>9.0440360594285715E-3</v>
      </c>
      <c r="F47" s="205">
        <f>'MM (CH4)'!F48+'MM (N2O)'!F48</f>
        <v>1.0301873949714284E-2</v>
      </c>
      <c r="G47" s="205">
        <f>'MM (CH4)'!G48+'MM (N2O)'!G48</f>
        <v>7.5624070971428547E-3</v>
      </c>
      <c r="H47" s="205">
        <f>'MM (CH4)'!H48+'MM (N2O)'!H48</f>
        <v>6.7710672587142876E-2</v>
      </c>
      <c r="I47" s="205">
        <f>'MM (CH4)'!I48+'MM (N2O)'!I48</f>
        <v>1.4093184359999999E-3</v>
      </c>
      <c r="J47" s="205">
        <f>'MM (CH4)'!J48+'MM (N2O)'!J48</f>
        <v>5.9235368400000008E-4</v>
      </c>
      <c r="K47" s="205">
        <f>'MM (CH4)'!K48+'MM (N2O)'!K48</f>
        <v>9.5411424342857151E-4</v>
      </c>
      <c r="L47" s="205">
        <f>'MM (CH4)'!L48+'MM (N2O)'!L48</f>
        <v>9.6015161599999994E-4</v>
      </c>
      <c r="M47" s="205">
        <f>'MM (CH4)'!M48+'MM (N2O)'!M48</f>
        <v>3.9159379794285716E-3</v>
      </c>
      <c r="N47" s="205">
        <f>'MM (CH4)'!N48+'MM (N2O)'!N48</f>
        <v>5.4764619000000005E-4</v>
      </c>
      <c r="O47" s="205">
        <f>'MM (CH4)'!O48+'MM (N2O)'!O48</f>
        <v>2.8175798331428578E-3</v>
      </c>
      <c r="P47" s="205">
        <f>'MM (CH4)'!P48+'MM (N2O)'!P48</f>
        <v>6.1763017542857171E-4</v>
      </c>
      <c r="Q47" s="205">
        <f>'MM (CH4)'!Q48+'MM (N2O)'!Q48</f>
        <v>1.0924462817142855E-3</v>
      </c>
      <c r="R47" s="205">
        <f>'MM (CH4)'!R48+'MM (N2O)'!R48</f>
        <v>5.0753024802857151E-3</v>
      </c>
      <c r="S47" s="205">
        <f>'MM (CH4)'!S48+'MM (N2O)'!S48</f>
        <v>7.6701913046857154E-2</v>
      </c>
      <c r="T47" s="205">
        <f>'MM (CH4)'!T48+'MM (N2O)'!T48</f>
        <v>6.1595999999999994E-6</v>
      </c>
      <c r="U47" s="205">
        <f>'MM (CH4)'!U48+'MM (N2O)'!U48</f>
        <v>6.0554174999999984E-3</v>
      </c>
      <c r="V47" s="205">
        <f>'MM (CH4)'!V48+'MM (N2O)'!V48</f>
        <v>7.1845672302857143E-3</v>
      </c>
      <c r="W47" s="205">
        <f>'MM (CH4)'!W48+'MM (N2O)'!W48</f>
        <v>1.9013579999999996E-5</v>
      </c>
      <c r="X47" s="205">
        <f>'MM (CH4)'!X48+'MM (N2O)'!X48</f>
        <v>4.7843999999999995E-6</v>
      </c>
      <c r="Y47" s="205">
        <f>'MM (CH4)'!Y48+'MM (N2O)'!Y48</f>
        <v>9.3696000000000015E-7</v>
      </c>
      <c r="Z47" s="205">
        <f>'MM (CH4)'!Z48+'MM (N2O)'!Z48</f>
        <v>2.1249769728571434E-2</v>
      </c>
      <c r="AA47" s="205">
        <f>'MM (CH4)'!AA48+'MM (N2O)'!AA48</f>
        <v>3.4520648998857151E-2</v>
      </c>
      <c r="AB47" s="206">
        <f>'MM (CH4)'!AB48+'MM (N2O)'!AB48</f>
        <v>0.11122256204571429</v>
      </c>
      <c r="AC47" s="204">
        <f t="shared" si="1"/>
        <v>111222.56204571429</v>
      </c>
      <c r="AD47" s="204"/>
      <c r="AE47" s="204"/>
    </row>
    <row r="48" spans="1:31" ht="21" customHeight="1" x14ac:dyDescent="0.35">
      <c r="A48" s="128"/>
      <c r="B48" s="107">
        <v>2017</v>
      </c>
      <c r="C48" s="108" t="s">
        <v>17</v>
      </c>
      <c r="D48" s="205">
        <f>'MM (CH4)'!D49+'MM (N2O)'!D49</f>
        <v>4.1536181324571431E-2</v>
      </c>
      <c r="E48" s="205">
        <f>'MM (CH4)'!E49+'MM (N2O)'!E49</f>
        <v>9.0298594662857126E-3</v>
      </c>
      <c r="F48" s="205">
        <f>'MM (CH4)'!F49+'MM (N2O)'!F49</f>
        <v>1.0235159513142855E-2</v>
      </c>
      <c r="G48" s="205">
        <f>'MM (CH4)'!G49+'MM (N2O)'!G49</f>
        <v>7.2422877874285686E-3</v>
      </c>
      <c r="H48" s="205">
        <f>'MM (CH4)'!H49+'MM (N2O)'!H49</f>
        <v>6.8043488091428572E-2</v>
      </c>
      <c r="I48" s="205">
        <f>'MM (CH4)'!I49+'MM (N2O)'!I49</f>
        <v>1.374391272E-3</v>
      </c>
      <c r="J48" s="205">
        <f>'MM (CH4)'!J49+'MM (N2O)'!J49</f>
        <v>6.0412934400000005E-4</v>
      </c>
      <c r="K48" s="205">
        <f>'MM (CH4)'!K49+'MM (N2O)'!K49</f>
        <v>9.5532639428571448E-4</v>
      </c>
      <c r="L48" s="205">
        <f>'MM (CH4)'!L49+'MM (N2O)'!L49</f>
        <v>9.1975372799999995E-4</v>
      </c>
      <c r="M48" s="205">
        <f>'MM (CH4)'!M49+'MM (N2O)'!M49</f>
        <v>3.8536007382857142E-3</v>
      </c>
      <c r="N48" s="205">
        <f>'MM (CH4)'!N49+'MM (N2O)'!N49</f>
        <v>5.2662916800000001E-4</v>
      </c>
      <c r="O48" s="205">
        <f>'MM (CH4)'!O49+'MM (N2O)'!O49</f>
        <v>2.9132566674285715E-3</v>
      </c>
      <c r="P48" s="205">
        <f>'MM (CH4)'!P49+'MM (N2O)'!P49</f>
        <v>5.467907622857146E-4</v>
      </c>
      <c r="Q48" s="205">
        <f>'MM (CH4)'!Q49+'MM (N2O)'!Q49</f>
        <v>9.7343485714285693E-4</v>
      </c>
      <c r="R48" s="205">
        <f>'MM (CH4)'!R49+'MM (N2O)'!R49</f>
        <v>4.9601114548571438E-3</v>
      </c>
      <c r="S48" s="205">
        <f>'MM (CH4)'!S49+'MM (N2O)'!S49</f>
        <v>7.6857200284571436E-2</v>
      </c>
      <c r="T48" s="205">
        <f>'MM (CH4)'!T49+'MM (N2O)'!T49</f>
        <v>6.1811999999999985E-6</v>
      </c>
      <c r="U48" s="205">
        <f>'MM (CH4)'!U49+'MM (N2O)'!U49</f>
        <v>6.1300529399999975E-3</v>
      </c>
      <c r="V48" s="205">
        <f>'MM (CH4)'!V49+'MM (N2O)'!V49</f>
        <v>7.7772960608571435E-3</v>
      </c>
      <c r="W48" s="205">
        <f>'MM (CH4)'!W49+'MM (N2O)'!W49</f>
        <v>2.1260519999999992E-5</v>
      </c>
      <c r="X48" s="205">
        <f>'MM (CH4)'!X49+'MM (N2O)'!X49</f>
        <v>3.5990999999999991E-6</v>
      </c>
      <c r="Y48" s="205">
        <f>'MM (CH4)'!Y49+'MM (N2O)'!Y49</f>
        <v>1.0905600000000002E-6</v>
      </c>
      <c r="Z48" s="205">
        <f>'MM (CH4)'!Z49+'MM (N2O)'!Z49</f>
        <v>2.1857588610714285E-2</v>
      </c>
      <c r="AA48" s="205">
        <f>'MM (CH4)'!AA49+'MM (N2O)'!AA49</f>
        <v>3.5797068991571424E-2</v>
      </c>
      <c r="AB48" s="206">
        <f>'MM (CH4)'!AB49+'MM (N2O)'!AB49</f>
        <v>0.11265426927614286</v>
      </c>
      <c r="AC48" s="204">
        <f t="shared" si="1"/>
        <v>112654.26927614286</v>
      </c>
      <c r="AD48" s="204"/>
      <c r="AE48" s="204"/>
    </row>
    <row r="49" spans="1:31" ht="21" customHeight="1" x14ac:dyDescent="0.35">
      <c r="A49" s="128"/>
      <c r="B49" s="107">
        <v>2018</v>
      </c>
      <c r="C49" s="108" t="s">
        <v>17</v>
      </c>
      <c r="D49" s="205">
        <f>'MM (CH4)'!D50+'MM (N2O)'!D50</f>
        <v>4.2270007168285717E-2</v>
      </c>
      <c r="E49" s="205">
        <f>'MM (CH4)'!E50+'MM (N2O)'!E50</f>
        <v>9.0156828731428554E-3</v>
      </c>
      <c r="F49" s="205">
        <f>'MM (CH4)'!F50+'MM (N2O)'!F50</f>
        <v>1.0168445076571426E-2</v>
      </c>
      <c r="G49" s="205">
        <f>'MM (CH4)'!G50+'MM (N2O)'!G50</f>
        <v>6.9221684777142807E-3</v>
      </c>
      <c r="H49" s="205">
        <f>'MM (CH4)'!H50+'MM (N2O)'!H50</f>
        <v>6.8376303595714269E-2</v>
      </c>
      <c r="I49" s="205">
        <f>'MM (CH4)'!I50+'MM (N2O)'!I50</f>
        <v>1.3394641080000001E-3</v>
      </c>
      <c r="J49" s="205">
        <f>'MM (CH4)'!J50+'MM (N2O)'!J50</f>
        <v>6.1590500400000013E-4</v>
      </c>
      <c r="K49" s="205">
        <f>'MM (CH4)'!K50+'MM (N2O)'!K50</f>
        <v>9.5653854514285745E-4</v>
      </c>
      <c r="L49" s="205">
        <f>'MM (CH4)'!L50+'MM (N2O)'!L50</f>
        <v>8.7935584000000007E-4</v>
      </c>
      <c r="M49" s="205">
        <f>'MM (CH4)'!M50+'MM (N2O)'!M50</f>
        <v>3.7912634971428573E-3</v>
      </c>
      <c r="N49" s="205">
        <f>'MM (CH4)'!N50+'MM (N2O)'!N50</f>
        <v>5.0561214599999997E-4</v>
      </c>
      <c r="O49" s="205">
        <f>'MM (CH4)'!O50+'MM (N2O)'!O50</f>
        <v>3.0089335017142865E-3</v>
      </c>
      <c r="P49" s="205">
        <f>'MM (CH4)'!P50+'MM (N2O)'!P50</f>
        <v>4.7595134914285738E-4</v>
      </c>
      <c r="Q49" s="205">
        <f>'MM (CH4)'!Q50+'MM (N2O)'!Q50</f>
        <v>8.5442343257142832E-4</v>
      </c>
      <c r="R49" s="205">
        <f>'MM (CH4)'!R50+'MM (N2O)'!R50</f>
        <v>4.8449204294285717E-3</v>
      </c>
      <c r="S49" s="205">
        <f>'MM (CH4)'!S50+'MM (N2O)'!S50</f>
        <v>7.7012487522285705E-2</v>
      </c>
      <c r="T49" s="205">
        <f>'MM (CH4)'!T50+'MM (N2O)'!T50</f>
        <v>6.2028000000000001E-6</v>
      </c>
      <c r="U49" s="205">
        <f>'MM (CH4)'!U50+'MM (N2O)'!U50</f>
        <v>6.2046883799999975E-3</v>
      </c>
      <c r="V49" s="205">
        <f>'MM (CH4)'!V50+'MM (N2O)'!V50</f>
        <v>8.3700248914285718E-3</v>
      </c>
      <c r="W49" s="205">
        <f>'MM (CH4)'!W50+'MM (N2O)'!W50</f>
        <v>2.3507459999999995E-5</v>
      </c>
      <c r="X49" s="205">
        <f>'MM (CH4)'!X50+'MM (N2O)'!X50</f>
        <v>2.4137999999999992E-6</v>
      </c>
      <c r="Y49" s="205">
        <f>'MM (CH4)'!Y50+'MM (N2O)'!Y50</f>
        <v>1.24416E-6</v>
      </c>
      <c r="Z49" s="205">
        <f>'MM (CH4)'!Z50+'MM (N2O)'!Z50</f>
        <v>2.2465407492857144E-2</v>
      </c>
      <c r="AA49" s="205">
        <f>'MM (CH4)'!AA50+'MM (N2O)'!AA50</f>
        <v>3.7073488984285717E-2</v>
      </c>
      <c r="AB49" s="206">
        <f>'MM (CH4)'!AB50+'MM (N2O)'!AB50</f>
        <v>0.11408597650657142</v>
      </c>
      <c r="AC49" s="204">
        <f t="shared" si="1"/>
        <v>114085.97650657142</v>
      </c>
      <c r="AD49" s="204"/>
      <c r="AE49" s="204"/>
    </row>
    <row r="50" spans="1:31" ht="21" customHeight="1" x14ac:dyDescent="0.35">
      <c r="A50" s="128"/>
      <c r="B50" s="107">
        <v>2019</v>
      </c>
      <c r="C50" s="108" t="s">
        <v>17</v>
      </c>
      <c r="D50" s="205">
        <f>'MM (CH4)'!D51+'MM (N2O)'!D51</f>
        <v>4.300383301199999E-2</v>
      </c>
      <c r="E50" s="205">
        <f>'MM (CH4)'!E51+'MM (N2O)'!E51</f>
        <v>9.0015062800000017E-3</v>
      </c>
      <c r="F50" s="205">
        <f>'MM (CH4)'!F51+'MM (N2O)'!F51</f>
        <v>1.0101730639999997E-2</v>
      </c>
      <c r="G50" s="205">
        <f>'MM (CH4)'!G51+'MM (N2O)'!G51</f>
        <v>6.6020491679999998E-3</v>
      </c>
      <c r="H50" s="205">
        <f>'MM (CH4)'!H51+'MM (N2O)'!H51</f>
        <v>6.8709119100000007E-2</v>
      </c>
      <c r="I50" s="205">
        <f>'MM (CH4)'!I51+'MM (N2O)'!I51</f>
        <v>1.3045369439999999E-3</v>
      </c>
      <c r="J50" s="205">
        <f>'MM (CH4)'!J51+'MM (N2O)'!J51</f>
        <v>6.2768066399999998E-4</v>
      </c>
      <c r="K50" s="205">
        <f>'MM (CH4)'!K51+'MM (N2O)'!K51</f>
        <v>9.5775069599999998E-4</v>
      </c>
      <c r="L50" s="205">
        <f>'MM (CH4)'!L51+'MM (N2O)'!L51</f>
        <v>8.3895795199999997E-4</v>
      </c>
      <c r="M50" s="205">
        <f>'MM (CH4)'!M51+'MM (N2O)'!M51</f>
        <v>3.7289262559999994E-3</v>
      </c>
      <c r="N50" s="205">
        <f>'MM (CH4)'!N51+'MM (N2O)'!N51</f>
        <v>4.8459512400000004E-4</v>
      </c>
      <c r="O50" s="205">
        <f>'MM (CH4)'!O51+'MM (N2O)'!O51</f>
        <v>3.1046103359999998E-3</v>
      </c>
      <c r="P50" s="205">
        <f>'MM (CH4)'!P51+'MM (N2O)'!P51</f>
        <v>4.0511193599999999E-4</v>
      </c>
      <c r="Q50" s="205">
        <f>'MM (CH4)'!Q51+'MM (N2O)'!Q51</f>
        <v>7.3541200800000003E-4</v>
      </c>
      <c r="R50" s="205">
        <f>'MM (CH4)'!R51+'MM (N2O)'!R51</f>
        <v>4.7297294040000003E-3</v>
      </c>
      <c r="S50" s="205">
        <f>'MM (CH4)'!S51+'MM (N2O)'!S51</f>
        <v>7.7167774760000002E-2</v>
      </c>
      <c r="T50" s="205">
        <f>'MM (CH4)'!T51+'MM (N2O)'!T51</f>
        <v>6.2244000000000009E-6</v>
      </c>
      <c r="U50" s="205">
        <f>'MM (CH4)'!U51+'MM (N2O)'!U51</f>
        <v>6.2793238199999992E-3</v>
      </c>
      <c r="V50" s="205">
        <f>'MM (CH4)'!V51+'MM (N2O)'!V51</f>
        <v>8.9627537220000001E-3</v>
      </c>
      <c r="W50" s="205">
        <f>'MM (CH4)'!W51+'MM (N2O)'!W51</f>
        <v>2.5754399999999999E-5</v>
      </c>
      <c r="X50" s="205">
        <f>'MM (CH4)'!X51+'MM (N2O)'!X51</f>
        <v>1.2285E-6</v>
      </c>
      <c r="Y50" s="205">
        <f>'MM (CH4)'!Y51+'MM (N2O)'!Y51</f>
        <v>1.3977599999999999E-6</v>
      </c>
      <c r="Z50" s="205">
        <f>'MM (CH4)'!Z51+'MM (N2O)'!Z51</f>
        <v>2.3073226374999999E-2</v>
      </c>
      <c r="AA50" s="205">
        <f>'MM (CH4)'!AA51+'MM (N2O)'!AA51</f>
        <v>3.8349908977000004E-2</v>
      </c>
      <c r="AB50" s="206">
        <f>'MM (CH4)'!AB51+'MM (N2O)'!AB51</f>
        <v>0.11551768373700001</v>
      </c>
      <c r="AC50" s="204">
        <f t="shared" si="1"/>
        <v>115517.68373700001</v>
      </c>
      <c r="AD50" s="204"/>
      <c r="AE50" s="204"/>
    </row>
    <row r="51" spans="1:31" ht="21" customHeight="1" x14ac:dyDescent="0.35">
      <c r="A51" s="128"/>
      <c r="B51" s="107">
        <v>2020</v>
      </c>
      <c r="C51" s="108" t="s">
        <v>17</v>
      </c>
      <c r="D51" s="205">
        <f>'MM (CH4)'!D52+'MM (N2O)'!D52</f>
        <v>4.3792466385828073E-2</v>
      </c>
      <c r="E51" s="205">
        <f>'MM (CH4)'!E52+'MM (N2O)'!E52</f>
        <v>8.9874182972625605E-3</v>
      </c>
      <c r="F51" s="205">
        <f>'MM (CH4)'!F52+'MM (N2O)'!F52</f>
        <v>1.0036722440239711E-2</v>
      </c>
      <c r="G51" s="205">
        <f>'MM (CH4)'!G52+'MM (N2O)'!G52</f>
        <v>6.3321036166393944E-3</v>
      </c>
      <c r="H51" s="205">
        <f>'MM (CH4)'!H52+'MM (N2O)'!H52</f>
        <v>6.914871073996974E-2</v>
      </c>
      <c r="I51" s="205">
        <f>'MM (CH4)'!I52+'MM (N2O)'!I52</f>
        <v>1.2729134165182108E-3</v>
      </c>
      <c r="J51" s="205">
        <f>'MM (CH4)'!J52+'MM (N2O)'!J52</f>
        <v>6.4043249059788883E-4</v>
      </c>
      <c r="K51" s="205">
        <f>'MM (CH4)'!K52+'MM (N2O)'!K52</f>
        <v>9.5896902246365501E-4</v>
      </c>
      <c r="L51" s="205">
        <f>'MM (CH4)'!L52+'MM (N2O)'!L52</f>
        <v>8.0485621810255051E-4</v>
      </c>
      <c r="M51" s="205">
        <f>'MM (CH4)'!M52+'MM (N2O)'!M52</f>
        <v>3.6771711476823047E-3</v>
      </c>
      <c r="N51" s="205">
        <f>'MM (CH4)'!N52+'MM (N2O)'!N52</f>
        <v>4.6658441942888114E-4</v>
      </c>
      <c r="O51" s="205">
        <f>'MM (CH4)'!O52+'MM (N2O)'!O52</f>
        <v>3.2142743181267524E-3</v>
      </c>
      <c r="P51" s="205">
        <f>'MM (CH4)'!P52+'MM (N2O)'!P52</f>
        <v>3.6139576223011711E-4</v>
      </c>
      <c r="Q51" s="205">
        <f>'MM (CH4)'!Q52+'MM (N2O)'!Q52</f>
        <v>6.5999042238567185E-4</v>
      </c>
      <c r="R51" s="205">
        <f>'MM (CH4)'!R52+'MM (N2O)'!R52</f>
        <v>4.7022449221714221E-3</v>
      </c>
      <c r="S51" s="205">
        <f>'MM (CH4)'!S52+'MM (N2O)'!S52</f>
        <v>7.7528126809823461E-2</v>
      </c>
      <c r="T51" s="205">
        <f>'MM (CH4)'!T52+'MM (N2O)'!T52</f>
        <v>6.2463051301329126E-6</v>
      </c>
      <c r="U51" s="205">
        <f>'MM (CH4)'!U52+'MM (N2O)'!U52</f>
        <v>6.3577333900770357E-3</v>
      </c>
      <c r="V51" s="205">
        <f>'MM (CH4)'!V52+'MM (N2O)'!V52</f>
        <v>9.7950835800497422E-3</v>
      </c>
      <c r="W51" s="205">
        <f>'MM (CH4)'!W52+'MM (N2O)'!W52</f>
        <v>2.9470297007671994E-5</v>
      </c>
      <c r="X51" s="205">
        <f>'MM (CH4)'!X52+'MM (N2O)'!X52</f>
        <v>9.1685630946731789E-7</v>
      </c>
      <c r="Y51" s="205">
        <f>'MM (CH4)'!Y52+'MM (N2O)'!Y52</f>
        <v>1.7234837515955877E-6</v>
      </c>
      <c r="Z51" s="205">
        <f>'MM (CH4)'!Z52+'MM (N2O)'!Z52</f>
        <v>2.3754972677583908E-2</v>
      </c>
      <c r="AA51" s="205">
        <f>'MM (CH4)'!AA52+'MM (N2O)'!AA52</f>
        <v>3.9946146589909554E-2</v>
      </c>
      <c r="AB51" s="206">
        <f>'MM (CH4)'!AB52+'MM (N2O)'!AB52</f>
        <v>0.11747427339973301</v>
      </c>
      <c r="AC51" s="204">
        <f t="shared" si="1"/>
        <v>117474.27339973302</v>
      </c>
      <c r="AD51" s="204"/>
      <c r="AE51" s="204"/>
    </row>
    <row r="52" spans="1:31" ht="21" customHeight="1" x14ac:dyDescent="0.35">
      <c r="A52" s="128"/>
      <c r="B52" s="107">
        <v>2021</v>
      </c>
      <c r="C52" s="108" t="s">
        <v>17</v>
      </c>
      <c r="D52" s="205">
        <f>'MM (CH4)'!D53+'MM (N2O)'!D53</f>
        <v>4.4595562251828466E-2</v>
      </c>
      <c r="E52" s="205">
        <f>'MM (CH4)'!E53+'MM (N2O)'!E53</f>
        <v>8.9733523631969105E-3</v>
      </c>
      <c r="F52" s="205">
        <f>'MM (CH4)'!F53+'MM (N2O)'!F53</f>
        <v>9.97213259117463E-3</v>
      </c>
      <c r="G52" s="205">
        <f>'MM (CH4)'!G53+'MM (N2O)'!G53</f>
        <v>6.0731956384390403E-3</v>
      </c>
      <c r="H52" s="205">
        <f>'MM (CH4)'!H53+'MM (N2O)'!H53</f>
        <v>6.961424284463906E-2</v>
      </c>
      <c r="I52" s="205">
        <f>'MM (CH4)'!I53+'MM (N2O)'!I53</f>
        <v>1.2420564809639176E-3</v>
      </c>
      <c r="J52" s="205">
        <f>'MM (CH4)'!J53+'MM (N2O)'!J53</f>
        <v>6.534433805872584E-4</v>
      </c>
      <c r="K52" s="205">
        <f>'MM (CH4)'!K53+'MM (N2O)'!K53</f>
        <v>9.6018889872453658E-4</v>
      </c>
      <c r="L52" s="205">
        <f>'MM (CH4)'!L53+'MM (N2O)'!L53</f>
        <v>7.7214064217885896E-4</v>
      </c>
      <c r="M52" s="205">
        <f>'MM (CH4)'!M53+'MM (N2O)'!M53</f>
        <v>3.6278294024545714E-3</v>
      </c>
      <c r="N52" s="205">
        <f>'MM (CH4)'!N53+'MM (N2O)'!N53</f>
        <v>4.4924310970530104E-4</v>
      </c>
      <c r="O52" s="205">
        <f>'MM (CH4)'!O53+'MM (N2O)'!O53</f>
        <v>3.3278119551326531E-3</v>
      </c>
      <c r="P52" s="205">
        <f>'MM (CH4)'!P53+'MM (N2O)'!P53</f>
        <v>3.2239705955710803E-4</v>
      </c>
      <c r="Q52" s="205">
        <f>'MM (CH4)'!Q53+'MM (N2O)'!Q53</f>
        <v>5.9230384179532959E-4</v>
      </c>
      <c r="R52" s="205">
        <f>'MM (CH4)'!R53+'MM (N2O)'!R53</f>
        <v>4.6917559661903913E-3</v>
      </c>
      <c r="S52" s="205">
        <f>'MM (CH4)'!S53+'MM (N2O)'!S53</f>
        <v>7.7933828213284012E-2</v>
      </c>
      <c r="T52" s="205">
        <f>'MM (CH4)'!T53+'MM (N2O)'!T53</f>
        <v>6.2682873495798368E-6</v>
      </c>
      <c r="U52" s="205">
        <f>'MM (CH4)'!U53+'MM (N2O)'!U53</f>
        <v>6.4371220561293546E-3</v>
      </c>
      <c r="V52" s="205">
        <f>'MM (CH4)'!V53+'MM (N2O)'!V53</f>
        <v>1.0704708097094813E-2</v>
      </c>
      <c r="W52" s="205">
        <f>'MM (CH4)'!W53+'MM (N2O)'!W53</f>
        <v>3.3722331163622553E-5</v>
      </c>
      <c r="X52" s="205">
        <f>'MM (CH4)'!X53+'MM (N2O)'!X53</f>
        <v>6.8426983492879958E-7</v>
      </c>
      <c r="Y52" s="205">
        <f>'MM (CH4)'!Y53+'MM (N2O)'!Y53</f>
        <v>2.1251117802870312E-6</v>
      </c>
      <c r="Z52" s="205">
        <f>'MM (CH4)'!Z53+'MM (N2O)'!Z53</f>
        <v>2.4456862587894496E-2</v>
      </c>
      <c r="AA52" s="205">
        <f>'MM (CH4)'!AA53+'MM (N2O)'!AA53</f>
        <v>4.164149274124708E-2</v>
      </c>
      <c r="AB52" s="206">
        <f>'MM (CH4)'!AB53+'MM (N2O)'!AB53</f>
        <v>0.11957532095453111</v>
      </c>
      <c r="AC52" s="204">
        <f t="shared" si="1"/>
        <v>119575.32095453111</v>
      </c>
      <c r="AD52" s="204"/>
      <c r="AE52" s="204"/>
    </row>
    <row r="53" spans="1:31" ht="21" customHeight="1" x14ac:dyDescent="0.35">
      <c r="A53" s="128"/>
      <c r="B53" s="195">
        <v>2022</v>
      </c>
      <c r="C53" s="195" t="s">
        <v>17</v>
      </c>
      <c r="D53" s="205">
        <f>'MM (CH4)'!D54+'MM (N2O)'!D55</f>
        <v>4.5415322481592947E-2</v>
      </c>
      <c r="E53" s="205">
        <f>'MM (CH4)'!E54+'MM (N2O)'!E55</f>
        <v>8.9592335758916456E-3</v>
      </c>
      <c r="F53" s="205">
        <f>'MM (CH4)'!F54+'MM (N2O)'!F55</f>
        <v>9.9077951263743247E-3</v>
      </c>
      <c r="G53" s="205">
        <f>'MM (CH4)'!G54+'MM (N2O)'!G55</f>
        <v>5.8243127221740748E-3</v>
      </c>
      <c r="H53" s="205">
        <f>'MM (CH4)'!H54+'MM (N2O)'!H55</f>
        <v>7.0106663906032984E-2</v>
      </c>
      <c r="I53" s="205">
        <f>'MM (CH4)'!I54+'MM (N2O)'!I55</f>
        <v>1.2118733949202883E-3</v>
      </c>
      <c r="J53" s="205">
        <f>'MM (CH4)'!J54+'MM (N2O)'!J55</f>
        <v>6.6678492026394926E-4</v>
      </c>
      <c r="K53" s="205">
        <f>'MM (CH4)'!K54+'MM (N2O)'!K55</f>
        <v>9.6141290040387757E-4</v>
      </c>
      <c r="L53" s="205">
        <f>'MM (CH4)'!L54+'MM (N2O)'!L55</f>
        <v>7.4069369691227935E-4</v>
      </c>
      <c r="M53" s="205">
        <f>'MM (CH4)'!M54+'MM (N2O)'!M55</f>
        <v>3.5807649125003949E-3</v>
      </c>
      <c r="N53" s="205">
        <f>'MM (CH4)'!N54+'MM (N2O)'!N55</f>
        <v>4.3251401953036333E-4</v>
      </c>
      <c r="O53" s="205">
        <f>'MM (CH4)'!O54+'MM (N2O)'!O55</f>
        <v>3.4457579989504447E-3</v>
      </c>
      <c r="P53" s="205">
        <f>'MM (CH4)'!P54+'MM (N2O)'!P55</f>
        <v>2.875529526652021E-4</v>
      </c>
      <c r="Q53" s="205">
        <f>'MM (CH4)'!Q54+'MM (N2O)'!Q55</f>
        <v>5.3147863201305761E-4</v>
      </c>
      <c r="R53" s="205">
        <f>'MM (CH4)'!R54+'MM (N2O)'!R55</f>
        <v>4.6973036031590686E-3</v>
      </c>
      <c r="S53" s="205">
        <f>'MM (CH4)'!S54+'MM (N2O)'!S55</f>
        <v>7.8384732421692457E-2</v>
      </c>
      <c r="T53" s="205">
        <f>'MM (CH4)'!T54+'MM (N2O)'!T55</f>
        <v>6.2903469296362327E-6</v>
      </c>
      <c r="U53" s="205">
        <f>'MM (CH4)'!U54+'MM (N2O)'!U55</f>
        <v>6.5175020440743784E-3</v>
      </c>
      <c r="V53" s="205">
        <f>'MM (CH4)'!V54+'MM (N2O)'!V55</f>
        <v>1.1727686015160629E-2</v>
      </c>
      <c r="W53" s="205">
        <f>'MM (CH4)'!W54+'MM (N2O)'!W55</f>
        <v>3.8587857421762098E-5</v>
      </c>
      <c r="X53" s="205">
        <f>'MM (CH4)'!X54+'MM (N2O)'!X55</f>
        <v>5.1068548272904359E-7</v>
      </c>
      <c r="Y53" s="205">
        <f>'MM (CH4)'!Y54+'MM (N2O)'!Y55</f>
        <v>2.6203322627983845E-6</v>
      </c>
      <c r="Z53" s="205">
        <f>'MM (CH4)'!Z54+'MM (N2O)'!Z55</f>
        <v>2.5923471556246688E-2</v>
      </c>
      <c r="AA53" s="205">
        <f>'MM (CH4)'!AA54+'MM (N2O)'!AA55</f>
        <v>4.4216668837578625E-2</v>
      </c>
      <c r="AB53" s="206">
        <f>'MM (CH4)'!AB54+'MM (N2O)'!AB54</f>
        <v>0.12182723793201315</v>
      </c>
      <c r="AC53" s="207">
        <f t="shared" si="1"/>
        <v>121827.23793201316</v>
      </c>
      <c r="AD53" s="208"/>
      <c r="AE53" s="204"/>
    </row>
    <row r="54" spans="1:31" ht="21" customHeight="1" x14ac:dyDescent="0.35">
      <c r="A54" s="128"/>
      <c r="B54" s="196">
        <v>2023</v>
      </c>
      <c r="C54" s="196" t="s">
        <v>17</v>
      </c>
      <c r="D54" s="209">
        <f>'MM (CH4)'!D55+'MM (N2O)'!D56</f>
        <v>4.6138665964538465E-2</v>
      </c>
      <c r="E54" s="209">
        <f>'MM (CH4)'!E55+'MM (N2O)'!E56</f>
        <v>8.897524897593297E-3</v>
      </c>
      <c r="F54" s="209">
        <f>'MM (CH4)'!F55+'MM (N2O)'!F56</f>
        <v>9.8189890229419454E-3</v>
      </c>
      <c r="G54" s="209">
        <f>'MM (CH4)'!G55+'MM (N2O)'!G56</f>
        <v>5.5735414568545919E-3</v>
      </c>
      <c r="H54" s="209">
        <f>'MM (CH4)'!H55+'MM (N2O)'!H56</f>
        <v>7.0428721341928305E-2</v>
      </c>
      <c r="I54" s="209">
        <f>'MM (CH4)'!I55+'MM (N2O)'!I56</f>
        <v>1.1795834354274752E-3</v>
      </c>
      <c r="J54" s="209">
        <f>'MM (CH4)'!J55+'MM (N2O)'!J56</f>
        <v>6.7693257191828442E-4</v>
      </c>
      <c r="K54" s="209">
        <f>'MM (CH4)'!K55+'MM (N2O)'!K56</f>
        <v>9.6060753752878183E-4</v>
      </c>
      <c r="L54" s="209">
        <f>'MM (CH4)'!L55+'MM (N2O)'!L56</f>
        <v>7.0920085638285764E-4</v>
      </c>
      <c r="M54" s="209">
        <f>'MM (CH4)'!M55+'MM (N2O)'!M56</f>
        <v>3.5263244012573988E-3</v>
      </c>
      <c r="N54" s="209">
        <f>'MM (CH4)'!N55+'MM (N2O)'!N56</f>
        <v>4.1563341854095433E-4</v>
      </c>
      <c r="O54" s="209">
        <f>'MM (CH4)'!O55+'MM (N2O)'!O56</f>
        <v>3.5553971350516128E-3</v>
      </c>
      <c r="P54" s="209">
        <f>'MM (CH4)'!P55+'MM (N2O)'!P56</f>
        <v>2.5612591467268168E-4</v>
      </c>
      <c r="Q54" s="209">
        <f>'MM (CH4)'!Q55+'MM (N2O)'!Q56</f>
        <v>4.7634076918607427E-4</v>
      </c>
      <c r="R54" s="209">
        <f>'MM (CH4)'!R55+'MM (N2O)'!R56</f>
        <v>4.7034972374513226E-3</v>
      </c>
      <c r="S54" s="209">
        <f>'MM (CH4)'!S55+'MM (N2O)'!S56</f>
        <v>7.8658542980637028E-2</v>
      </c>
      <c r="T54" s="209">
        <f>'MM (CH4)'!T55+'MM (N2O)'!T56</f>
        <v>6.3124841425523108E-6</v>
      </c>
      <c r="U54" s="209">
        <f>'MM (CH4)'!U55+'MM (N2O)'!U56</f>
        <v>6.5988857324938855E-3</v>
      </c>
      <c r="V54" s="209">
        <f>'MM (CH4)'!V55+'MM (N2O)'!V56</f>
        <v>1.2445343299857959E-2</v>
      </c>
      <c r="W54" s="209">
        <f>'MM (CH4)'!W55+'MM (N2O)'!W56</f>
        <v>4.4155391665464113E-5</v>
      </c>
      <c r="X54" s="209">
        <f>'MM (CH4)'!X55+'MM (N2O)'!X56</f>
        <v>3.8113569962839781E-7</v>
      </c>
      <c r="Y54" s="209">
        <f>'MM (CH4)'!Y55+'MM (N2O)'!Y56</f>
        <v>3.2309552989888931E-6</v>
      </c>
      <c r="Z54" s="209">
        <f>'MM (CH4)'!Z55+'MM (N2O)'!Z56</f>
        <v>0</v>
      </c>
      <c r="AA54" s="209">
        <f>'MM (CH4)'!AA55+'MM (N2O)'!AA56</f>
        <v>1.909830899915848E-2</v>
      </c>
      <c r="AB54" s="210">
        <f>'MM (CH4)'!AB55+'MM (N2O)'!AB55</f>
        <v>0.12423730879010859</v>
      </c>
      <c r="AC54" s="207">
        <f t="shared" si="1"/>
        <v>124237.3087901086</v>
      </c>
      <c r="AD54" s="204"/>
      <c r="AE54" s="204"/>
    </row>
    <row r="55" spans="1:31" ht="21" customHeight="1" x14ac:dyDescent="0.35">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211"/>
      <c r="AC55" s="129"/>
      <c r="AD55" s="129"/>
      <c r="AE55" s="129"/>
    </row>
    <row r="56" spans="1:31" ht="21" customHeight="1" x14ac:dyDescent="0.35">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211"/>
      <c r="AC56" s="129"/>
      <c r="AD56" s="129"/>
      <c r="AE56" s="129"/>
    </row>
    <row r="57" spans="1:31" ht="21" customHeight="1" x14ac:dyDescent="0.35">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9"/>
      <c r="AD57" s="129"/>
      <c r="AE57" s="129"/>
    </row>
    <row r="58" spans="1:31" ht="21" customHeight="1" x14ac:dyDescent="0.35">
      <c r="A58" s="128"/>
      <c r="B58" s="121" t="s">
        <v>143</v>
      </c>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9"/>
      <c r="AD58" s="129"/>
      <c r="AE58" s="129"/>
    </row>
    <row r="59" spans="1:31" ht="21" customHeight="1" x14ac:dyDescent="0.35">
      <c r="A59" s="128"/>
      <c r="B59" s="199"/>
      <c r="C59" s="199"/>
      <c r="D59" s="199"/>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28"/>
      <c r="AD59" s="128"/>
      <c r="AE59" s="128"/>
    </row>
    <row r="60" spans="1:31" ht="21" customHeight="1" x14ac:dyDescent="0.35">
      <c r="A60" s="200"/>
      <c r="B60" s="396" t="s">
        <v>144</v>
      </c>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77"/>
      <c r="AC60" s="180"/>
      <c r="AD60" s="180"/>
      <c r="AE60" s="180"/>
    </row>
    <row r="61" spans="1:31" ht="21" customHeight="1" x14ac:dyDescent="0.35">
      <c r="A61" s="200"/>
      <c r="B61" s="394" t="s">
        <v>76</v>
      </c>
      <c r="C61" s="394" t="s">
        <v>71</v>
      </c>
      <c r="D61" s="395" t="s">
        <v>122</v>
      </c>
      <c r="E61" s="387"/>
      <c r="F61" s="387"/>
      <c r="G61" s="387"/>
      <c r="H61" s="377"/>
      <c r="I61" s="395" t="s">
        <v>123</v>
      </c>
      <c r="J61" s="387"/>
      <c r="K61" s="387"/>
      <c r="L61" s="387"/>
      <c r="M61" s="377"/>
      <c r="N61" s="395" t="s">
        <v>124</v>
      </c>
      <c r="O61" s="387"/>
      <c r="P61" s="387"/>
      <c r="Q61" s="387"/>
      <c r="R61" s="377"/>
      <c r="S61" s="394" t="s">
        <v>125</v>
      </c>
      <c r="T61" s="394" t="s">
        <v>59</v>
      </c>
      <c r="U61" s="394" t="s">
        <v>126</v>
      </c>
      <c r="V61" s="394" t="s">
        <v>58</v>
      </c>
      <c r="W61" s="394" t="s">
        <v>127</v>
      </c>
      <c r="X61" s="394" t="s">
        <v>54</v>
      </c>
      <c r="Y61" s="394" t="s">
        <v>52</v>
      </c>
      <c r="Z61" s="394" t="s">
        <v>60</v>
      </c>
      <c r="AA61" s="394" t="s">
        <v>128</v>
      </c>
      <c r="AB61" s="394" t="s">
        <v>129</v>
      </c>
      <c r="AC61" s="394" t="s">
        <v>348</v>
      </c>
      <c r="AD61" s="201"/>
      <c r="AE61" s="201"/>
    </row>
    <row r="62" spans="1:31" ht="21" customHeight="1" x14ac:dyDescent="0.35">
      <c r="A62" s="200"/>
      <c r="B62" s="375"/>
      <c r="C62" s="375"/>
      <c r="D62" s="394" t="s">
        <v>47</v>
      </c>
      <c r="E62" s="395" t="s">
        <v>130</v>
      </c>
      <c r="F62" s="387"/>
      <c r="G62" s="377"/>
      <c r="H62" s="394" t="s">
        <v>131</v>
      </c>
      <c r="I62" s="394" t="s">
        <v>47</v>
      </c>
      <c r="J62" s="395" t="s">
        <v>130</v>
      </c>
      <c r="K62" s="387"/>
      <c r="L62" s="377"/>
      <c r="M62" s="394" t="s">
        <v>132</v>
      </c>
      <c r="N62" s="394" t="s">
        <v>47</v>
      </c>
      <c r="O62" s="395" t="s">
        <v>130</v>
      </c>
      <c r="P62" s="387"/>
      <c r="Q62" s="377"/>
      <c r="R62" s="394" t="s">
        <v>133</v>
      </c>
      <c r="S62" s="375"/>
      <c r="T62" s="375"/>
      <c r="U62" s="375"/>
      <c r="V62" s="375"/>
      <c r="W62" s="375"/>
      <c r="X62" s="375"/>
      <c r="Y62" s="375"/>
      <c r="Z62" s="375"/>
      <c r="AA62" s="375"/>
      <c r="AB62" s="375"/>
      <c r="AC62" s="375"/>
      <c r="AD62" s="201"/>
      <c r="AE62" s="201"/>
    </row>
    <row r="63" spans="1:31" ht="21" customHeight="1" x14ac:dyDescent="0.35">
      <c r="A63" s="200"/>
      <c r="B63" s="377"/>
      <c r="C63" s="377"/>
      <c r="D63" s="377"/>
      <c r="E63" s="190" t="s">
        <v>134</v>
      </c>
      <c r="F63" s="190" t="s">
        <v>135</v>
      </c>
      <c r="G63" s="190" t="s">
        <v>136</v>
      </c>
      <c r="H63" s="377"/>
      <c r="I63" s="377"/>
      <c r="J63" s="190" t="s">
        <v>134</v>
      </c>
      <c r="K63" s="190" t="s">
        <v>135</v>
      </c>
      <c r="L63" s="190" t="s">
        <v>136</v>
      </c>
      <c r="M63" s="377"/>
      <c r="N63" s="377"/>
      <c r="O63" s="190" t="s">
        <v>134</v>
      </c>
      <c r="P63" s="190" t="s">
        <v>135</v>
      </c>
      <c r="Q63" s="190" t="s">
        <v>136</v>
      </c>
      <c r="R63" s="377"/>
      <c r="S63" s="377"/>
      <c r="T63" s="377"/>
      <c r="U63" s="377"/>
      <c r="V63" s="377"/>
      <c r="W63" s="377"/>
      <c r="X63" s="377"/>
      <c r="Y63" s="377"/>
      <c r="Z63" s="377"/>
      <c r="AA63" s="377"/>
      <c r="AB63" s="377"/>
      <c r="AC63" s="377"/>
      <c r="AD63" s="201"/>
      <c r="AE63" s="201"/>
    </row>
    <row r="64" spans="1:31" ht="21" customHeight="1" x14ac:dyDescent="0.35">
      <c r="A64" s="128"/>
      <c r="AC64" s="212"/>
      <c r="AD64" s="212"/>
      <c r="AE64" s="212"/>
    </row>
    <row r="65" spans="1:31" ht="21" customHeight="1" x14ac:dyDescent="0.35">
      <c r="A65" s="128"/>
      <c r="B65" s="122">
        <v>2003</v>
      </c>
      <c r="C65" s="173" t="s">
        <v>17</v>
      </c>
      <c r="D65" s="213">
        <f>'MM (CH4)'!D91+'MM (N2O)'!D92</f>
        <v>6.4453566599999998E-2</v>
      </c>
      <c r="E65" s="213">
        <f>'MM (CH4)'!E91+'MM (N2O)'!E92</f>
        <v>1.1642097600000002E-2</v>
      </c>
      <c r="F65" s="213">
        <f>'MM (CH4)'!F91+'MM (N2O)'!F92</f>
        <v>3.0275503199999998E-2</v>
      </c>
      <c r="G65" s="213">
        <f>'MM (CH4)'!G91+'MM (N2O)'!G92</f>
        <v>1.9490716799999998E-2</v>
      </c>
      <c r="H65" s="213">
        <f>'MM (CH4)'!H91+'MM (N2O)'!H92</f>
        <v>0.1258618842</v>
      </c>
      <c r="I65" s="213">
        <f>'MM (CH4)'!I91+'MM (N2O)'!I92</f>
        <v>1.0466076599999999E-2</v>
      </c>
      <c r="J65" s="213">
        <f>'MM (CH4)'!J91+'MM (N2O)'!J92</f>
        <v>3.0566171999999998E-3</v>
      </c>
      <c r="K65" s="213">
        <f>'MM (CH4)'!K91+'MM (N2O)'!K92</f>
        <v>8.3705243999999991E-3</v>
      </c>
      <c r="L65" s="213">
        <f>'MM (CH4)'!L91+'MM (N2O)'!L92</f>
        <v>6.7245936000000003E-3</v>
      </c>
      <c r="M65" s="213">
        <f>'MM (CH4)'!M91+'MM (N2O)'!M92</f>
        <v>2.86178118E-2</v>
      </c>
      <c r="N65" s="213">
        <f>'MM (CH4)'!N91+'MM (N2O)'!N92</f>
        <v>1.5980094000000002E-3</v>
      </c>
      <c r="O65" s="213">
        <f>'MM (CH4)'!O91+'MM (N2O)'!O92</f>
        <v>5.5362119999999998E-4</v>
      </c>
      <c r="P65" s="213">
        <f>'MM (CH4)'!P91+'MM (N2O)'!P92</f>
        <v>1.9943532E-3</v>
      </c>
      <c r="Q65" s="213">
        <f>'MM (CH4)'!Q91+'MM (N2O)'!Q92</f>
        <v>2.2341840000000002E-3</v>
      </c>
      <c r="R65" s="213">
        <f>'MM (CH4)'!R91+'MM (N2O)'!R92</f>
        <v>6.3801677999999994E-3</v>
      </c>
      <c r="S65" s="213">
        <f>'MM (CH4)'!S91+'MM (N2O)'!S92</f>
        <v>0.16085986379999997</v>
      </c>
      <c r="T65" s="213">
        <f>'MM (CH4)'!T91+'MM (N2O)'!T92</f>
        <v>2.232E-5</v>
      </c>
      <c r="U65" s="213">
        <f>'MM (CH4)'!U91+'MM (N2O)'!U92</f>
        <v>7.4453940000000001E-3</v>
      </c>
      <c r="V65" s="213">
        <f>'MM (CH4)'!V91+'MM (N2O)'!V92</f>
        <v>8.6351352000000013E-3</v>
      </c>
      <c r="W65" s="213">
        <f>'MM (CH4)'!W91+'MM (N2O)'!W92</f>
        <v>0</v>
      </c>
      <c r="X65" s="213">
        <f>'MM (CH4)'!X91+'MM (N2O)'!X92</f>
        <v>0</v>
      </c>
      <c r="Y65" s="213">
        <f>'MM (CH4)'!Y91+'MM (N2O)'!Y92</f>
        <v>0</v>
      </c>
      <c r="Z65" s="213">
        <f>'MM (CH4)'!Z91+'MM (N2O)'!Z92</f>
        <v>8.3374199999999999E-3</v>
      </c>
      <c r="AA65" s="213">
        <f>'MM (CH4)'!AA91+'MM (N2O)'!AA92</f>
        <v>2.44402692E-2</v>
      </c>
      <c r="AB65" s="213">
        <f>'MM (CH4)'!AB91+'MM (N2O)'!AB92</f>
        <v>0.18530013300000001</v>
      </c>
      <c r="AC65" s="212">
        <f>AB65*10^6</f>
        <v>185300.133</v>
      </c>
      <c r="AD65" s="212"/>
      <c r="AE65" s="212"/>
    </row>
    <row r="66" spans="1:31" ht="21" customHeight="1" x14ac:dyDescent="0.35">
      <c r="A66" s="128"/>
      <c r="B66" s="107">
        <v>2004</v>
      </c>
      <c r="C66" s="108" t="s">
        <v>17</v>
      </c>
      <c r="D66" s="214">
        <f>'MM (CH4)'!D92+'MM (N2O)'!D93</f>
        <v>6.3655250245649983E-2</v>
      </c>
      <c r="E66" s="214">
        <f>'MM (CH4)'!E92+'MM (N2O)'!E93</f>
        <v>1.13879888004E-2</v>
      </c>
      <c r="F66" s="214">
        <f>'MM (CH4)'!F92+'MM (N2O)'!F93</f>
        <v>2.9836476264E-2</v>
      </c>
      <c r="G66" s="214">
        <f>'MM (CH4)'!G92+'MM (N2O)'!G93</f>
        <v>1.9082739071999998E-2</v>
      </c>
      <c r="H66" s="214">
        <f>'MM (CH4)'!H92+'MM (N2O)'!H93</f>
        <v>0.12396245438204997</v>
      </c>
      <c r="I66" s="214">
        <f>'MM (CH4)'!I92+'MM (N2O)'!I93</f>
        <v>8.6733452735999993E-3</v>
      </c>
      <c r="J66" s="214">
        <f>'MM (CH4)'!J92+'MM (N2O)'!J93</f>
        <v>2.5597741508999999E-3</v>
      </c>
      <c r="K66" s="214">
        <f>'MM (CH4)'!K92+'MM (N2O)'!K93</f>
        <v>6.8890393677000002E-3</v>
      </c>
      <c r="L66" s="214">
        <f>'MM (CH4)'!L92+'MM (N2O)'!L93</f>
        <v>5.4911167895999998E-3</v>
      </c>
      <c r="M66" s="214">
        <f>'MM (CH4)'!M92+'MM (N2O)'!M93</f>
        <v>2.3613275581799993E-2</v>
      </c>
      <c r="N66" s="214">
        <f>'MM (CH4)'!N92+'MM (N2O)'!N93</f>
        <v>1.5125773589999998E-3</v>
      </c>
      <c r="O66" s="214">
        <f>'MM (CH4)'!O92+'MM (N2O)'!O93</f>
        <v>6.2305033139999999E-4</v>
      </c>
      <c r="P66" s="214">
        <f>'MM (CH4)'!P92+'MM (N2O)'!P93</f>
        <v>1.9671682664999996E-3</v>
      </c>
      <c r="Q66" s="214">
        <f>'MM (CH4)'!Q92+'MM (N2O)'!Q93</f>
        <v>1.9982541695999999E-3</v>
      </c>
      <c r="R66" s="214">
        <f>'MM (CH4)'!R92+'MM (N2O)'!R93</f>
        <v>6.1010501264999999E-3</v>
      </c>
      <c r="S66" s="214">
        <f>'MM (CH4)'!S92+'MM (N2O)'!S93</f>
        <v>0.15367678009034999</v>
      </c>
      <c r="T66" s="214">
        <f>'MM (CH4)'!T92+'MM (N2O)'!T93</f>
        <v>1.8086174999999998E-5</v>
      </c>
      <c r="U66" s="214">
        <f>'MM (CH4)'!U92+'MM (N2O)'!U93</f>
        <v>8.2373908814999987E-3</v>
      </c>
      <c r="V66" s="214">
        <f>'MM (CH4)'!V92+'MM (N2O)'!V93</f>
        <v>8.1527322358499986E-3</v>
      </c>
      <c r="W66" s="214">
        <f>'MM (CH4)'!W92+'MM (N2O)'!W93</f>
        <v>7.7903775000000001E-7</v>
      </c>
      <c r="X66" s="214">
        <f>'MM (CH4)'!X92+'MM (N2O)'!X93</f>
        <v>1.8832499999999999E-7</v>
      </c>
      <c r="Y66" s="214">
        <f>'MM (CH4)'!Y92+'MM (N2O)'!Y93</f>
        <v>0</v>
      </c>
      <c r="Z66" s="214">
        <f>'MM (CH4)'!Z92+'MM (N2O)'!Z93</f>
        <v>8.9294887500000007E-3</v>
      </c>
      <c r="AA66" s="214">
        <f>'MM (CH4)'!AA92+'MM (N2O)'!AA93</f>
        <v>2.5338665405099998E-2</v>
      </c>
      <c r="AB66" s="214">
        <f>'MM (CH4)'!AB92+'MM (N2O)'!AB93</f>
        <v>0.17901544549544998</v>
      </c>
      <c r="AC66" s="212">
        <f t="shared" ref="AC66:AC85" si="2">AB66*10^6</f>
        <v>179015.44549545</v>
      </c>
      <c r="AD66" s="212"/>
      <c r="AE66" s="212"/>
    </row>
    <row r="67" spans="1:31" ht="21" customHeight="1" x14ac:dyDescent="0.35">
      <c r="A67" s="128"/>
      <c r="B67" s="107">
        <v>2005</v>
      </c>
      <c r="C67" s="108" t="s">
        <v>17</v>
      </c>
      <c r="D67" s="214">
        <f>'MM (CH4)'!D93+'MM (N2O)'!D94</f>
        <v>6.2856933891299996E-2</v>
      </c>
      <c r="E67" s="214">
        <f>'MM (CH4)'!E93+'MM (N2O)'!E94</f>
        <v>1.1133880000799999E-2</v>
      </c>
      <c r="F67" s="214">
        <f>'MM (CH4)'!F93+'MM (N2O)'!F94</f>
        <v>2.9397449327999998E-2</v>
      </c>
      <c r="G67" s="214">
        <f>'MM (CH4)'!G93+'MM (N2O)'!G94</f>
        <v>1.8674761344E-2</v>
      </c>
      <c r="H67" s="214">
        <f>'MM (CH4)'!H93+'MM (N2O)'!H94</f>
        <v>0.12206302456409998</v>
      </c>
      <c r="I67" s="214">
        <f>'MM (CH4)'!I93+'MM (N2O)'!I94</f>
        <v>6.8806139471999988E-3</v>
      </c>
      <c r="J67" s="214">
        <f>'MM (CH4)'!J93+'MM (N2O)'!J94</f>
        <v>2.0629311017999999E-3</v>
      </c>
      <c r="K67" s="214">
        <f>'MM (CH4)'!K93+'MM (N2O)'!K94</f>
        <v>5.4075543353999988E-3</v>
      </c>
      <c r="L67" s="214">
        <f>'MM (CH4)'!L93+'MM (N2O)'!L94</f>
        <v>4.2576399791999994E-3</v>
      </c>
      <c r="M67" s="214">
        <f>'MM (CH4)'!M93+'MM (N2O)'!M94</f>
        <v>1.8608739363599996E-2</v>
      </c>
      <c r="N67" s="214">
        <f>'MM (CH4)'!N93+'MM (N2O)'!N94</f>
        <v>1.4271453180000001E-3</v>
      </c>
      <c r="O67" s="214">
        <f>'MM (CH4)'!O93+'MM (N2O)'!O94</f>
        <v>6.9247946280000001E-4</v>
      </c>
      <c r="P67" s="214">
        <f>'MM (CH4)'!P93+'MM (N2O)'!P94</f>
        <v>1.9399833329999999E-3</v>
      </c>
      <c r="Q67" s="214">
        <f>'MM (CH4)'!Q93+'MM (N2O)'!Q94</f>
        <v>1.7623243391999999E-3</v>
      </c>
      <c r="R67" s="214">
        <f>'MM (CH4)'!R93+'MM (N2O)'!R94</f>
        <v>5.8219324530000005E-3</v>
      </c>
      <c r="S67" s="214">
        <f>'MM (CH4)'!S93+'MM (N2O)'!S94</f>
        <v>0.14649369638069998</v>
      </c>
      <c r="T67" s="214">
        <f>'MM (CH4)'!T93+'MM (N2O)'!T94</f>
        <v>1.3852349999999998E-5</v>
      </c>
      <c r="U67" s="214">
        <f>'MM (CH4)'!U93+'MM (N2O)'!U94</f>
        <v>9.0293877629999998E-3</v>
      </c>
      <c r="V67" s="214">
        <f>'MM (CH4)'!V93+'MM (N2O)'!V94</f>
        <v>7.6703292716999993E-3</v>
      </c>
      <c r="W67" s="214">
        <f>'MM (CH4)'!W93+'MM (N2O)'!W94</f>
        <v>1.5580755E-6</v>
      </c>
      <c r="X67" s="214">
        <f>'MM (CH4)'!X93+'MM (N2O)'!X94</f>
        <v>3.7664999999999997E-7</v>
      </c>
      <c r="Y67" s="214">
        <f>'MM (CH4)'!Y93+'MM (N2O)'!Y94</f>
        <v>0</v>
      </c>
      <c r="Z67" s="214">
        <f>'MM (CH4)'!Z93+'MM (N2O)'!Z94</f>
        <v>9.5215574999999997E-3</v>
      </c>
      <c r="AA67" s="214">
        <f>'MM (CH4)'!AA93+'MM (N2O)'!AA94</f>
        <v>2.6237061610199997E-2</v>
      </c>
      <c r="AB67" s="214">
        <f>'MM (CH4)'!AB93+'MM (N2O)'!AB94</f>
        <v>0.17273075799089996</v>
      </c>
      <c r="AC67" s="212">
        <f t="shared" si="2"/>
        <v>172730.75799089996</v>
      </c>
      <c r="AD67" s="212"/>
      <c r="AE67" s="212"/>
    </row>
    <row r="68" spans="1:31" ht="21" customHeight="1" x14ac:dyDescent="0.35">
      <c r="A68" s="128"/>
      <c r="B68" s="107">
        <v>2006</v>
      </c>
      <c r="C68" s="108" t="s">
        <v>17</v>
      </c>
      <c r="D68" s="214">
        <f>'MM (CH4)'!D94+'MM (N2O)'!D95</f>
        <v>6.2058617536949988E-2</v>
      </c>
      <c r="E68" s="214">
        <f>'MM (CH4)'!E94+'MM (N2O)'!E95</f>
        <v>1.0879771201199999E-2</v>
      </c>
      <c r="F68" s="214">
        <f>'MM (CH4)'!F94+'MM (N2O)'!F95</f>
        <v>2.8958422391999996E-2</v>
      </c>
      <c r="G68" s="214">
        <f>'MM (CH4)'!G94+'MM (N2O)'!G95</f>
        <v>1.8266783616000003E-2</v>
      </c>
      <c r="H68" s="214">
        <f>'MM (CH4)'!H94+'MM (N2O)'!H95</f>
        <v>0.12016359474614999</v>
      </c>
      <c r="I68" s="214">
        <f>'MM (CH4)'!I94+'MM (N2O)'!I95</f>
        <v>5.0878826208000001E-3</v>
      </c>
      <c r="J68" s="214">
        <f>'MM (CH4)'!J94+'MM (N2O)'!J95</f>
        <v>1.5660880526999999E-3</v>
      </c>
      <c r="K68" s="214">
        <f>'MM (CH4)'!K94+'MM (N2O)'!K95</f>
        <v>3.9260693030999999E-3</v>
      </c>
      <c r="L68" s="214">
        <f>'MM (CH4)'!L94+'MM (N2O)'!L95</f>
        <v>3.0241631687999999E-3</v>
      </c>
      <c r="M68" s="214">
        <f>'MM (CH4)'!M94+'MM (N2O)'!M95</f>
        <v>1.3604203145399998E-2</v>
      </c>
      <c r="N68" s="214">
        <f>'MM (CH4)'!N94+'MM (N2O)'!N95</f>
        <v>1.3417132770000002E-3</v>
      </c>
      <c r="O68" s="214">
        <f>'MM (CH4)'!O94+'MM (N2O)'!O95</f>
        <v>7.6190859420000002E-4</v>
      </c>
      <c r="P68" s="214">
        <f>'MM (CH4)'!P94+'MM (N2O)'!P95</f>
        <v>1.9127983995E-3</v>
      </c>
      <c r="Q68" s="214">
        <f>'MM (CH4)'!Q94+'MM (N2O)'!Q95</f>
        <v>1.5263945087999999E-3</v>
      </c>
      <c r="R68" s="214">
        <f>'MM (CH4)'!R94+'MM (N2O)'!R95</f>
        <v>5.5428147794999993E-3</v>
      </c>
      <c r="S68" s="214">
        <f>'MM (CH4)'!S94+'MM (N2O)'!S95</f>
        <v>0.13931061267104997</v>
      </c>
      <c r="T68" s="214">
        <f>'MM (CH4)'!T94+'MM (N2O)'!T95</f>
        <v>9.6185249999999995E-6</v>
      </c>
      <c r="U68" s="214">
        <f>'MM (CH4)'!U94+'MM (N2O)'!U95</f>
        <v>9.821384644500001E-3</v>
      </c>
      <c r="V68" s="214">
        <f>'MM (CH4)'!V94+'MM (N2O)'!V95</f>
        <v>7.1879263075499992E-3</v>
      </c>
      <c r="W68" s="214">
        <f>'MM (CH4)'!W94+'MM (N2O)'!W95</f>
        <v>2.33711325E-6</v>
      </c>
      <c r="X68" s="214">
        <f>'MM (CH4)'!X94+'MM (N2O)'!X95</f>
        <v>5.6497500000000004E-7</v>
      </c>
      <c r="Y68" s="214">
        <f>'MM (CH4)'!Y94+'MM (N2O)'!Y95</f>
        <v>0</v>
      </c>
      <c r="Z68" s="214">
        <f>'MM (CH4)'!Z94+'MM (N2O)'!Z95</f>
        <v>1.011362625E-2</v>
      </c>
      <c r="AA68" s="214">
        <f>'MM (CH4)'!AA94+'MM (N2O)'!AA95</f>
        <v>2.7135457815300003E-2</v>
      </c>
      <c r="AB68" s="214">
        <f>'MM (CH4)'!AB94+'MM (N2O)'!AB95</f>
        <v>0.16644607048634999</v>
      </c>
      <c r="AC68" s="212">
        <f t="shared" si="2"/>
        <v>166446.07048634999</v>
      </c>
      <c r="AD68" s="212"/>
      <c r="AE68" s="212"/>
    </row>
    <row r="69" spans="1:31" ht="21" customHeight="1" x14ac:dyDescent="0.35">
      <c r="A69" s="128"/>
      <c r="B69" s="107">
        <v>2007</v>
      </c>
      <c r="C69" s="108" t="s">
        <v>17</v>
      </c>
      <c r="D69" s="214">
        <f>'MM (CH4)'!D95+'MM (N2O)'!D96</f>
        <v>6.1260301182600001E-2</v>
      </c>
      <c r="E69" s="214">
        <f>'MM (CH4)'!E95+'MM (N2O)'!E96</f>
        <v>1.0625662401600001E-2</v>
      </c>
      <c r="F69" s="214">
        <f>'MM (CH4)'!F95+'MM (N2O)'!F96</f>
        <v>2.8519395455999994E-2</v>
      </c>
      <c r="G69" s="214">
        <f>'MM (CH4)'!G95+'MM (N2O)'!G96</f>
        <v>1.7858805887999998E-2</v>
      </c>
      <c r="H69" s="214">
        <f>'MM (CH4)'!H95+'MM (N2O)'!H96</f>
        <v>0.11826416492820001</v>
      </c>
      <c r="I69" s="214">
        <f>'MM (CH4)'!I95+'MM (N2O)'!I96</f>
        <v>3.2951512943999997E-3</v>
      </c>
      <c r="J69" s="214">
        <f>'MM (CH4)'!J95+'MM (N2O)'!J96</f>
        <v>1.0692450035999998E-3</v>
      </c>
      <c r="K69" s="214">
        <f>'MM (CH4)'!K95+'MM (N2O)'!K96</f>
        <v>2.4445842707999997E-3</v>
      </c>
      <c r="L69" s="214">
        <f>'MM (CH4)'!L95+'MM (N2O)'!L96</f>
        <v>1.7906863583999999E-3</v>
      </c>
      <c r="M69" s="214">
        <f>'MM (CH4)'!M95+'MM (N2O)'!M96</f>
        <v>8.5996669271999997E-3</v>
      </c>
      <c r="N69" s="214">
        <f>'MM (CH4)'!N95+'MM (N2O)'!N96</f>
        <v>1.2562812359999999E-3</v>
      </c>
      <c r="O69" s="214">
        <f>'MM (CH4)'!O95+'MM (N2O)'!O96</f>
        <v>8.3133772560000003E-4</v>
      </c>
      <c r="P69" s="214">
        <f>'MM (CH4)'!P95+'MM (N2O)'!P96</f>
        <v>1.8856134659999998E-3</v>
      </c>
      <c r="Q69" s="214">
        <f>'MM (CH4)'!Q95+'MM (N2O)'!Q96</f>
        <v>1.2904646783999999E-3</v>
      </c>
      <c r="R69" s="214">
        <f>'MM (CH4)'!R95+'MM (N2O)'!R96</f>
        <v>5.2636971059999999E-3</v>
      </c>
      <c r="S69" s="214">
        <f>'MM (CH4)'!S95+'MM (N2O)'!S96</f>
        <v>0.13212752896140001</v>
      </c>
      <c r="T69" s="214">
        <f>'MM (CH4)'!T95+'MM (N2O)'!T96</f>
        <v>5.3846999999999995E-6</v>
      </c>
      <c r="U69" s="214">
        <f>'MM (CH4)'!U95+'MM (N2O)'!U96</f>
        <v>1.0613381525999999E-2</v>
      </c>
      <c r="V69" s="214">
        <f>'MM (CH4)'!V95+'MM (N2O)'!V96</f>
        <v>6.7055233433999991E-3</v>
      </c>
      <c r="W69" s="214">
        <f>'MM (CH4)'!W95+'MM (N2O)'!W96</f>
        <v>3.116151E-6</v>
      </c>
      <c r="X69" s="214">
        <f>'MM (CH4)'!X95+'MM (N2O)'!X96</f>
        <v>7.5329999999999995E-7</v>
      </c>
      <c r="Y69" s="214">
        <f>'MM (CH4)'!Y95+'MM (N2O)'!Y96</f>
        <v>0</v>
      </c>
      <c r="Z69" s="214">
        <f>'MM (CH4)'!Z95+'MM (N2O)'!Z96</f>
        <v>1.0705694999999999E-2</v>
      </c>
      <c r="AA69" s="214">
        <f>'MM (CH4)'!AA95+'MM (N2O)'!AA96</f>
        <v>2.8033854020399998E-2</v>
      </c>
      <c r="AB69" s="214">
        <f>'MM (CH4)'!AB95+'MM (N2O)'!AB96</f>
        <v>0.16016138298180002</v>
      </c>
      <c r="AC69" s="212">
        <f t="shared" si="2"/>
        <v>160161.38298180001</v>
      </c>
      <c r="AD69" s="212"/>
      <c r="AE69" s="212"/>
    </row>
    <row r="70" spans="1:31" ht="21" customHeight="1" x14ac:dyDescent="0.35">
      <c r="A70" s="128"/>
      <c r="B70" s="107">
        <v>2008</v>
      </c>
      <c r="C70" s="108" t="s">
        <v>17</v>
      </c>
      <c r="D70" s="214">
        <f>'MM (CH4)'!D96+'MM (N2O)'!D97</f>
        <v>5.9062169102039999E-2</v>
      </c>
      <c r="E70" s="214">
        <f>'MM (CH4)'!E96+'MM (N2O)'!E97</f>
        <v>1.0914374102399999E-2</v>
      </c>
      <c r="F70" s="214">
        <f>'MM (CH4)'!F96+'MM (N2O)'!F97</f>
        <v>2.5621354868159998E-2</v>
      </c>
      <c r="G70" s="214">
        <f>'MM (CH4)'!G96+'MM (N2O)'!G97</f>
        <v>1.6634858732159998E-2</v>
      </c>
      <c r="H70" s="214">
        <f>'MM (CH4)'!H96+'MM (N2O)'!H97</f>
        <v>0.11223275680476001</v>
      </c>
      <c r="I70" s="214">
        <f>'MM (CH4)'!I96+'MM (N2O)'!I97</f>
        <v>3.0473693762399995E-3</v>
      </c>
      <c r="J70" s="214">
        <f>'MM (CH4)'!J96+'MM (N2O)'!J97</f>
        <v>1.0000378159199998E-3</v>
      </c>
      <c r="K70" s="214">
        <f>'MM (CH4)'!K96+'MM (N2O)'!K97</f>
        <v>2.2077218990399997E-3</v>
      </c>
      <c r="L70" s="214">
        <f>'MM (CH4)'!L96+'MM (N2O)'!L97</f>
        <v>1.7304080735999999E-3</v>
      </c>
      <c r="M70" s="214">
        <f>'MM (CH4)'!M96+'MM (N2O)'!M97</f>
        <v>7.9855371647999992E-3</v>
      </c>
      <c r="N70" s="214">
        <f>'MM (CH4)'!N96+'MM (N2O)'!N97</f>
        <v>1.17276680628E-3</v>
      </c>
      <c r="O70" s="214">
        <f>'MM (CH4)'!O96+'MM (N2O)'!O97</f>
        <v>1.3113373718399999E-3</v>
      </c>
      <c r="P70" s="214">
        <f>'MM (CH4)'!P96+'MM (N2O)'!P97</f>
        <v>1.74775617528E-3</v>
      </c>
      <c r="Q70" s="214">
        <f>'MM (CH4)'!Q96+'MM (N2O)'!Q97</f>
        <v>1.4489353495199999E-3</v>
      </c>
      <c r="R70" s="214">
        <f>'MM (CH4)'!R96+'MM (N2O)'!R97</f>
        <v>5.6807957029199998E-3</v>
      </c>
      <c r="S70" s="214">
        <f>'MM (CH4)'!S96+'MM (N2O)'!S97</f>
        <v>0.12589908967247998</v>
      </c>
      <c r="T70" s="214">
        <f>'MM (CH4)'!T96+'MM (N2O)'!T97</f>
        <v>5.9214959999999999E-6</v>
      </c>
      <c r="U70" s="214">
        <f>'MM (CH4)'!U96+'MM (N2O)'!U97</f>
        <v>1.0020389345999999E-2</v>
      </c>
      <c r="V70" s="214">
        <f>'MM (CH4)'!V96+'MM (N2O)'!V97</f>
        <v>6.6320110739999999E-3</v>
      </c>
      <c r="W70" s="214">
        <f>'MM (CH4)'!W96+'MM (N2O)'!W97</f>
        <v>5.1569244000000001E-6</v>
      </c>
      <c r="X70" s="214">
        <f>'MM (CH4)'!X96+'MM (N2O)'!X97</f>
        <v>3.1337279999999997E-6</v>
      </c>
      <c r="Y70" s="214">
        <f>'MM (CH4)'!Y96+'MM (N2O)'!Y97</f>
        <v>8.5708799999999993E-8</v>
      </c>
      <c r="Z70" s="214">
        <f>'MM (CH4)'!Z96+'MM (N2O)'!Z97</f>
        <v>1.1879039172000002E-2</v>
      </c>
      <c r="AA70" s="214">
        <f>'MM (CH4)'!AA96+'MM (N2O)'!AA97</f>
        <v>2.8545737449200002E-2</v>
      </c>
      <c r="AB70" s="214">
        <f>'MM (CH4)'!AB96+'MM (N2O)'!AB97</f>
        <v>0.15444482712168001</v>
      </c>
      <c r="AC70" s="212">
        <f t="shared" si="2"/>
        <v>154444.82712168002</v>
      </c>
      <c r="AD70" s="212"/>
      <c r="AE70" s="212"/>
    </row>
    <row r="71" spans="1:31" ht="21" customHeight="1" x14ac:dyDescent="0.35">
      <c r="A71" s="128"/>
      <c r="B71" s="107">
        <v>2009</v>
      </c>
      <c r="C71" s="108" t="s">
        <v>17</v>
      </c>
      <c r="D71" s="214">
        <f>'MM (CH4)'!D97+'MM (N2O)'!D98</f>
        <v>5.6864037021479998E-2</v>
      </c>
      <c r="E71" s="214">
        <f>'MM (CH4)'!E97+'MM (N2O)'!E98</f>
        <v>1.1203085803200001E-2</v>
      </c>
      <c r="F71" s="214">
        <f>'MM (CH4)'!F97+'MM (N2O)'!F98</f>
        <v>2.2723314280319994E-2</v>
      </c>
      <c r="G71" s="214">
        <f>'MM (CH4)'!G97+'MM (N2O)'!G98</f>
        <v>1.541091157632E-2</v>
      </c>
      <c r="H71" s="214">
        <f>'MM (CH4)'!H97+'MM (N2O)'!H98</f>
        <v>0.10620134868132</v>
      </c>
      <c r="I71" s="214">
        <f>'MM (CH4)'!I97+'MM (N2O)'!I98</f>
        <v>2.7995874580799998E-3</v>
      </c>
      <c r="J71" s="214">
        <f>'MM (CH4)'!J97+'MM (N2O)'!J98</f>
        <v>9.3083062823999974E-4</v>
      </c>
      <c r="K71" s="214">
        <f>'MM (CH4)'!K97+'MM (N2O)'!K98</f>
        <v>1.9708595272800002E-3</v>
      </c>
      <c r="L71" s="214">
        <f>'MM (CH4)'!L97+'MM (N2O)'!L98</f>
        <v>1.6701297887999999E-3</v>
      </c>
      <c r="M71" s="214">
        <f>'MM (CH4)'!M97+'MM (N2O)'!M98</f>
        <v>7.3714074023999996E-3</v>
      </c>
      <c r="N71" s="214">
        <f>'MM (CH4)'!N97+'MM (N2O)'!N98</f>
        <v>1.08925237656E-3</v>
      </c>
      <c r="O71" s="214">
        <f>'MM (CH4)'!O97+'MM (N2O)'!O98</f>
        <v>1.7913370180800002E-3</v>
      </c>
      <c r="P71" s="214">
        <f>'MM (CH4)'!P97+'MM (N2O)'!P98</f>
        <v>1.6098988845600001E-3</v>
      </c>
      <c r="Q71" s="214">
        <f>'MM (CH4)'!Q97+'MM (N2O)'!Q98</f>
        <v>1.6074060206399999E-3</v>
      </c>
      <c r="R71" s="214">
        <f>'MM (CH4)'!R97+'MM (N2O)'!R98</f>
        <v>6.0978942998400005E-3</v>
      </c>
      <c r="S71" s="214">
        <f>'MM (CH4)'!S97+'MM (N2O)'!S98</f>
        <v>0.11967065038355998</v>
      </c>
      <c r="T71" s="214">
        <f>'MM (CH4)'!T97+'MM (N2O)'!T98</f>
        <v>6.4582920000000003E-6</v>
      </c>
      <c r="U71" s="214">
        <f>'MM (CH4)'!U97+'MM (N2O)'!U98</f>
        <v>9.427397165999999E-3</v>
      </c>
      <c r="V71" s="214">
        <f>'MM (CH4)'!V97+'MM (N2O)'!V98</f>
        <v>6.5584988046000006E-3</v>
      </c>
      <c r="W71" s="214">
        <f>'MM (CH4)'!W97+'MM (N2O)'!W98</f>
        <v>7.1976978000000011E-6</v>
      </c>
      <c r="X71" s="214">
        <f>'MM (CH4)'!X97+'MM (N2O)'!X98</f>
        <v>5.5141559999999993E-6</v>
      </c>
      <c r="Y71" s="214">
        <f>'MM (CH4)'!Y97+'MM (N2O)'!Y98</f>
        <v>1.7141759999999999E-7</v>
      </c>
      <c r="Z71" s="214">
        <f>'MM (CH4)'!Z97+'MM (N2O)'!Z98</f>
        <v>1.3052383344000003E-2</v>
      </c>
      <c r="AA71" s="214">
        <f>'MM (CH4)'!AA97+'MM (N2O)'!AA98</f>
        <v>2.9057620877999998E-2</v>
      </c>
      <c r="AB71" s="214">
        <f>'MM (CH4)'!AB97+'MM (N2O)'!AB98</f>
        <v>0.14872827126155999</v>
      </c>
      <c r="AC71" s="212">
        <f t="shared" si="2"/>
        <v>148728.27126156</v>
      </c>
      <c r="AD71" s="212"/>
      <c r="AE71" s="212"/>
    </row>
    <row r="72" spans="1:31" ht="21" customHeight="1" x14ac:dyDescent="0.35">
      <c r="A72" s="128"/>
      <c r="B72" s="107">
        <v>2010</v>
      </c>
      <c r="C72" s="108" t="s">
        <v>17</v>
      </c>
      <c r="D72" s="214">
        <f>'MM (CH4)'!D98+'MM (N2O)'!D99</f>
        <v>5.4665904940919996E-2</v>
      </c>
      <c r="E72" s="214">
        <f>'MM (CH4)'!E98+'MM (N2O)'!E99</f>
        <v>1.1491797503999999E-2</v>
      </c>
      <c r="F72" s="214">
        <f>'MM (CH4)'!F98+'MM (N2O)'!F99</f>
        <v>1.9825273692479994E-2</v>
      </c>
      <c r="G72" s="214">
        <f>'MM (CH4)'!G98+'MM (N2O)'!G99</f>
        <v>1.4186964420479996E-2</v>
      </c>
      <c r="H72" s="214">
        <f>'MM (CH4)'!H98+'MM (N2O)'!H99</f>
        <v>0.10016994055788001</v>
      </c>
      <c r="I72" s="214">
        <f>'MM (CH4)'!I98+'MM (N2O)'!I99</f>
        <v>2.5518055399199996E-3</v>
      </c>
      <c r="J72" s="214">
        <f>'MM (CH4)'!J98+'MM (N2O)'!J99</f>
        <v>8.6162344055999978E-4</v>
      </c>
      <c r="K72" s="214">
        <f>'MM (CH4)'!K98+'MM (N2O)'!K99</f>
        <v>1.73399715552E-3</v>
      </c>
      <c r="L72" s="214">
        <f>'MM (CH4)'!L98+'MM (N2O)'!L99</f>
        <v>1.609851504E-3</v>
      </c>
      <c r="M72" s="214">
        <f>'MM (CH4)'!M98+'MM (N2O)'!M99</f>
        <v>6.7572776399999999E-3</v>
      </c>
      <c r="N72" s="214">
        <f>'MM (CH4)'!N98+'MM (N2O)'!N99</f>
        <v>1.0057379468400001E-3</v>
      </c>
      <c r="O72" s="214">
        <f>'MM (CH4)'!O98+'MM (N2O)'!O99</f>
        <v>2.2713366643200002E-3</v>
      </c>
      <c r="P72" s="214">
        <f>'MM (CH4)'!P98+'MM (N2O)'!P99</f>
        <v>1.4720415938400001E-3</v>
      </c>
      <c r="Q72" s="214">
        <f>'MM (CH4)'!Q98+'MM (N2O)'!Q99</f>
        <v>1.76587669176E-3</v>
      </c>
      <c r="R72" s="214">
        <f>'MM (CH4)'!R98+'MM (N2O)'!R99</f>
        <v>6.5149928967600003E-3</v>
      </c>
      <c r="S72" s="214">
        <f>'MM (CH4)'!S98+'MM (N2O)'!S99</f>
        <v>0.11344221109464001</v>
      </c>
      <c r="T72" s="214">
        <f>'MM (CH4)'!T98+'MM (N2O)'!T99</f>
        <v>6.9950880000000007E-6</v>
      </c>
      <c r="U72" s="214">
        <f>'MM (CH4)'!U98+'MM (N2O)'!U99</f>
        <v>8.8344049859999992E-3</v>
      </c>
      <c r="V72" s="214">
        <f>'MM (CH4)'!V98+'MM (N2O)'!V99</f>
        <v>6.4849865351999996E-3</v>
      </c>
      <c r="W72" s="214">
        <f>'MM (CH4)'!W98+'MM (N2O)'!W99</f>
        <v>9.2384712000000003E-6</v>
      </c>
      <c r="X72" s="214">
        <f>'MM (CH4)'!X98+'MM (N2O)'!X99</f>
        <v>7.8945839999999985E-6</v>
      </c>
      <c r="Y72" s="214">
        <f>'MM (CH4)'!Y98+'MM (N2O)'!Y99</f>
        <v>2.5712639999999999E-7</v>
      </c>
      <c r="Z72" s="214">
        <f>'MM (CH4)'!Z98+'MM (N2O)'!Z99</f>
        <v>1.4225727516000004E-2</v>
      </c>
      <c r="AA72" s="214">
        <f>'MM (CH4)'!AA98+'MM (N2O)'!AA99</f>
        <v>2.9569504306800005E-2</v>
      </c>
      <c r="AB72" s="214">
        <f>'MM (CH4)'!AB98+'MM (N2O)'!AB99</f>
        <v>0.14301171540144</v>
      </c>
      <c r="AC72" s="212">
        <f t="shared" si="2"/>
        <v>143011.71540144001</v>
      </c>
      <c r="AD72" s="212"/>
      <c r="AE72" s="212"/>
    </row>
    <row r="73" spans="1:31" ht="21" customHeight="1" x14ac:dyDescent="0.35">
      <c r="A73" s="128"/>
      <c r="B73" s="107">
        <v>2011</v>
      </c>
      <c r="C73" s="108" t="s">
        <v>17</v>
      </c>
      <c r="D73" s="214">
        <f>'MM (CH4)'!D99+'MM (N2O)'!D100</f>
        <v>5.2467772860360001E-2</v>
      </c>
      <c r="E73" s="214">
        <f>'MM (CH4)'!E99+'MM (N2O)'!E100</f>
        <v>1.17805092048E-2</v>
      </c>
      <c r="F73" s="214">
        <f>'MM (CH4)'!F99+'MM (N2O)'!F100</f>
        <v>1.6927233104639994E-2</v>
      </c>
      <c r="G73" s="214">
        <f>'MM (CH4)'!G99+'MM (N2O)'!G100</f>
        <v>1.2963017264639994E-2</v>
      </c>
      <c r="H73" s="214">
        <f>'MM (CH4)'!H99+'MM (N2O)'!H100</f>
        <v>9.4138532434440009E-2</v>
      </c>
      <c r="I73" s="214">
        <f>'MM (CH4)'!I99+'MM (N2O)'!I100</f>
        <v>2.3040236217599991E-3</v>
      </c>
      <c r="J73" s="214">
        <f>'MM (CH4)'!J99+'MM (N2O)'!J100</f>
        <v>7.9241625287999981E-4</v>
      </c>
      <c r="K73" s="214">
        <f>'MM (CH4)'!K99+'MM (N2O)'!K100</f>
        <v>1.4971347837600001E-3</v>
      </c>
      <c r="L73" s="214">
        <f>'MM (CH4)'!L99+'MM (N2O)'!L100</f>
        <v>1.5495732192E-3</v>
      </c>
      <c r="M73" s="214">
        <f>'MM (CH4)'!M99+'MM (N2O)'!M100</f>
        <v>6.1431478775999995E-3</v>
      </c>
      <c r="N73" s="214">
        <f>'MM (CH4)'!N99+'MM (N2O)'!N100</f>
        <v>9.2222351712000026E-4</v>
      </c>
      <c r="O73" s="214">
        <f>'MM (CH4)'!O99+'MM (N2O)'!O100</f>
        <v>2.7513363105600001E-3</v>
      </c>
      <c r="P73" s="214">
        <f>'MM (CH4)'!P99+'MM (N2O)'!P100</f>
        <v>1.33418430312E-3</v>
      </c>
      <c r="Q73" s="214">
        <f>'MM (CH4)'!Q99+'MM (N2O)'!Q100</f>
        <v>1.92434736288E-3</v>
      </c>
      <c r="R73" s="214">
        <f>'MM (CH4)'!R99+'MM (N2O)'!R100</f>
        <v>6.932091493680001E-3</v>
      </c>
      <c r="S73" s="214">
        <f>'MM (CH4)'!S99+'MM (N2O)'!S100</f>
        <v>0.10721377180571999</v>
      </c>
      <c r="T73" s="214">
        <f>'MM (CH4)'!T99+'MM (N2O)'!T100</f>
        <v>7.5318840000000011E-6</v>
      </c>
      <c r="U73" s="214">
        <f>'MM (CH4)'!U99+'MM (N2O)'!U100</f>
        <v>8.2414128059999994E-3</v>
      </c>
      <c r="V73" s="214">
        <f>'MM (CH4)'!V99+'MM (N2O)'!V100</f>
        <v>6.4114742657999987E-3</v>
      </c>
      <c r="W73" s="214">
        <f>'MM (CH4)'!W99+'MM (N2O)'!W100</f>
        <v>1.1279244600000002E-5</v>
      </c>
      <c r="X73" s="214">
        <f>'MM (CH4)'!X99+'MM (N2O)'!X100</f>
        <v>1.0275011999999999E-5</v>
      </c>
      <c r="Y73" s="214">
        <f>'MM (CH4)'!Y99+'MM (N2O)'!Y100</f>
        <v>3.4283519999999997E-7</v>
      </c>
      <c r="Z73" s="214">
        <f>'MM (CH4)'!Z99+'MM (N2O)'!Z100</f>
        <v>1.5399071688000004E-2</v>
      </c>
      <c r="AA73" s="214">
        <f>'MM (CH4)'!AA99+'MM (N2O)'!AA100</f>
        <v>3.0081387735600006E-2</v>
      </c>
      <c r="AB73" s="214">
        <f>'MM (CH4)'!AB99+'MM (N2O)'!AB100</f>
        <v>0.13729515954132002</v>
      </c>
      <c r="AC73" s="212">
        <f t="shared" si="2"/>
        <v>137295.15954132003</v>
      </c>
      <c r="AD73" s="212"/>
      <c r="AE73" s="212"/>
    </row>
    <row r="74" spans="1:31" ht="21" customHeight="1" x14ac:dyDescent="0.35">
      <c r="A74" s="128"/>
      <c r="B74" s="107">
        <v>2012</v>
      </c>
      <c r="C74" s="108" t="s">
        <v>17</v>
      </c>
      <c r="D74" s="214">
        <f>'MM (CH4)'!D100+'MM (N2O)'!D101</f>
        <v>5.0269640779799993E-2</v>
      </c>
      <c r="E74" s="214">
        <f>'MM (CH4)'!E100+'MM (N2O)'!E101</f>
        <v>1.20692209056E-2</v>
      </c>
      <c r="F74" s="214">
        <f>'MM (CH4)'!F100+'MM (N2O)'!F101</f>
        <v>1.4029192516799998E-2</v>
      </c>
      <c r="G74" s="214">
        <f>'MM (CH4)'!G100+'MM (N2O)'!G101</f>
        <v>1.1739070108800001E-2</v>
      </c>
      <c r="H74" s="214">
        <f>'MM (CH4)'!H100+'MM (N2O)'!H101</f>
        <v>8.8107124310999985E-2</v>
      </c>
      <c r="I74" s="214">
        <f>'MM (CH4)'!I100+'MM (N2O)'!I101</f>
        <v>2.0562417035999998E-3</v>
      </c>
      <c r="J74" s="214">
        <f>'MM (CH4)'!J100+'MM (N2O)'!J101</f>
        <v>7.2320906520000007E-4</v>
      </c>
      <c r="K74" s="214">
        <f>'MM (CH4)'!K100+'MM (N2O)'!K101</f>
        <v>1.2602724120000001E-3</v>
      </c>
      <c r="L74" s="214">
        <f>'MM (CH4)'!L100+'MM (N2O)'!L101</f>
        <v>1.4892949343999998E-3</v>
      </c>
      <c r="M74" s="214">
        <f>'MM (CH4)'!M100+'MM (N2O)'!M101</f>
        <v>5.5290181151999998E-3</v>
      </c>
      <c r="N74" s="214">
        <f>'MM (CH4)'!N100+'MM (N2O)'!N101</f>
        <v>8.3870908739999998E-4</v>
      </c>
      <c r="O74" s="214">
        <f>'MM (CH4)'!O100+'MM (N2O)'!O101</f>
        <v>3.2313359567999996E-3</v>
      </c>
      <c r="P74" s="214">
        <f>'MM (CH4)'!P100+'MM (N2O)'!P101</f>
        <v>1.1963270123999999E-3</v>
      </c>
      <c r="Q74" s="214">
        <f>'MM (CH4)'!Q100+'MM (N2O)'!Q101</f>
        <v>2.082818034E-3</v>
      </c>
      <c r="R74" s="214">
        <f>'MM (CH4)'!R100+'MM (N2O)'!R101</f>
        <v>7.3491900905999982E-3</v>
      </c>
      <c r="S74" s="214">
        <f>'MM (CH4)'!S100+'MM (N2O)'!S101</f>
        <v>0.10098533251679999</v>
      </c>
      <c r="T74" s="214">
        <f>'MM (CH4)'!T100+'MM (N2O)'!T101</f>
        <v>8.0686799999999998E-6</v>
      </c>
      <c r="U74" s="214">
        <f>'MM (CH4)'!U100+'MM (N2O)'!U101</f>
        <v>7.6484206259999996E-3</v>
      </c>
      <c r="V74" s="214">
        <f>'MM (CH4)'!V100+'MM (N2O)'!V101</f>
        <v>6.3379619963999994E-3</v>
      </c>
      <c r="W74" s="214">
        <f>'MM (CH4)'!W100+'MM (N2O)'!W101</f>
        <v>1.3320018E-5</v>
      </c>
      <c r="X74" s="214">
        <f>'MM (CH4)'!X100+'MM (N2O)'!X101</f>
        <v>1.265544E-5</v>
      </c>
      <c r="Y74" s="214">
        <f>'MM (CH4)'!Y100+'MM (N2O)'!Y101</f>
        <v>4.28544E-7</v>
      </c>
      <c r="Z74" s="214">
        <f>'MM (CH4)'!Z100+'MM (N2O)'!Z101</f>
        <v>1.6572415859999998E-2</v>
      </c>
      <c r="AA74" s="214">
        <f>'MM (CH4)'!AA100+'MM (N2O)'!AA101</f>
        <v>3.0593271164399999E-2</v>
      </c>
      <c r="AB74" s="214">
        <f>'MM (CH4)'!AB100+'MM (N2O)'!AB101</f>
        <v>0.1315786036812</v>
      </c>
      <c r="AC74" s="212">
        <f t="shared" si="2"/>
        <v>131578.60368120001</v>
      </c>
      <c r="AD74" s="212"/>
      <c r="AE74" s="212"/>
    </row>
    <row r="75" spans="1:31" ht="21" customHeight="1" x14ac:dyDescent="0.35">
      <c r="A75" s="128"/>
      <c r="B75" s="107">
        <v>2013</v>
      </c>
      <c r="C75" s="108" t="s">
        <v>17</v>
      </c>
      <c r="D75" s="214">
        <f>'MM (CH4)'!D101+'MM (N2O)'!D102</f>
        <v>5.1243816468342855E-2</v>
      </c>
      <c r="E75" s="214">
        <f>'MM (CH4)'!E101+'MM (N2O)'!E102</f>
        <v>1.2050420193942859E-2</v>
      </c>
      <c r="F75" s="214">
        <f>'MM (CH4)'!F101+'MM (N2O)'!F102</f>
        <v>1.3940634144685713E-2</v>
      </c>
      <c r="G75" s="214">
        <f>'MM (CH4)'!G101+'MM (N2O)'!G102</f>
        <v>1.1314106615314285E-2</v>
      </c>
      <c r="H75" s="214">
        <f>'MM (CH4)'!H101+'MM (N2O)'!H102</f>
        <v>8.8548977422285707E-2</v>
      </c>
      <c r="I75" s="214">
        <f>'MM (CH4)'!I101+'MM (N2O)'!I102</f>
        <v>2.0098779623999997E-3</v>
      </c>
      <c r="J75" s="214">
        <f>'MM (CH4)'!J101+'MM (N2O)'!J102</f>
        <v>7.3882804319999997E-4</v>
      </c>
      <c r="K75" s="214">
        <f>'MM (CH4)'!K101+'MM (N2O)'!K102</f>
        <v>1.2618816983999998E-3</v>
      </c>
      <c r="L75" s="214">
        <f>'MM (CH4)'!L101+'MM (N2O)'!L102</f>
        <v>1.4356602239999998E-3</v>
      </c>
      <c r="M75" s="214">
        <f>'MM (CH4)'!M101+'MM (N2O)'!M102</f>
        <v>5.4462479279999993E-3</v>
      </c>
      <c r="N75" s="214">
        <f>'MM (CH4)'!N101+'MM (N2O)'!N102</f>
        <v>8.1080538479999997E-4</v>
      </c>
      <c r="O75" s="214">
        <f>'MM (CH4)'!O101+'MM (N2O)'!O102</f>
        <v>3.3583093385142859E-3</v>
      </c>
      <c r="P75" s="214">
        <f>'MM (CH4)'!P101+'MM (N2O)'!P102</f>
        <v>1.1022668033142857E-3</v>
      </c>
      <c r="Q75" s="214">
        <f>'MM (CH4)'!Q101+'MM (N2O)'!Q102</f>
        <v>1.9247814329142856E-3</v>
      </c>
      <c r="R75" s="214">
        <f>'MM (CH4)'!R101+'MM (N2O)'!R102</f>
        <v>7.1961629595428565E-3</v>
      </c>
      <c r="S75" s="214">
        <f>'MM (CH4)'!S101+'MM (N2O)'!S102</f>
        <v>0.10119138830982856</v>
      </c>
      <c r="T75" s="214">
        <f>'MM (CH4)'!T101+'MM (N2O)'!T102</f>
        <v>8.0973771428571432E-6</v>
      </c>
      <c r="U75" s="214">
        <f>'MM (CH4)'!U101+'MM (N2O)'!U102</f>
        <v>7.7475791391428562E-3</v>
      </c>
      <c r="V75" s="214">
        <f>'MM (CH4)'!V101+'MM (N2O)'!V102</f>
        <v>7.1183866872857136E-3</v>
      </c>
      <c r="W75" s="214">
        <f>'MM (CH4)'!W101+'MM (N2O)'!W102</f>
        <v>1.6305238285714284E-5</v>
      </c>
      <c r="X75" s="214">
        <f>'MM (CH4)'!X101+'MM (N2O)'!X102</f>
        <v>1.1080684285714286E-5</v>
      </c>
      <c r="Y75" s="214">
        <f>'MM (CH4)'!Y101+'MM (N2O)'!Y102</f>
        <v>6.3261257142857141E-7</v>
      </c>
      <c r="Z75" s="214">
        <f>'MM (CH4)'!Z101+'MM (N2O)'!Z102</f>
        <v>1.7107688617499998E-2</v>
      </c>
      <c r="AA75" s="214">
        <f>'MM (CH4)'!AA101+'MM (N2O)'!AA102</f>
        <v>3.200977035621428E-2</v>
      </c>
      <c r="AB75" s="214">
        <f>'MM (CH4)'!AB101+'MM (N2O)'!AB102</f>
        <v>0.13320115866604285</v>
      </c>
      <c r="AC75" s="212">
        <f t="shared" si="2"/>
        <v>133201.15866604284</v>
      </c>
      <c r="AD75" s="212"/>
      <c r="AE75" s="212"/>
    </row>
    <row r="76" spans="1:31" ht="21" customHeight="1" x14ac:dyDescent="0.35">
      <c r="A76" s="128"/>
      <c r="B76" s="107">
        <v>2014</v>
      </c>
      <c r="C76" s="108" t="s">
        <v>17</v>
      </c>
      <c r="D76" s="214">
        <f>'MM (CH4)'!D102+'MM (N2O)'!D103</f>
        <v>5.2217992156885711E-2</v>
      </c>
      <c r="E76" s="214">
        <f>'MM (CH4)'!E102+'MM (N2O)'!E103</f>
        <v>1.2031619482285713E-2</v>
      </c>
      <c r="F76" s="214">
        <f>'MM (CH4)'!F102+'MM (N2O)'!F103</f>
        <v>1.3852075772571425E-2</v>
      </c>
      <c r="G76" s="214">
        <f>'MM (CH4)'!G102+'MM (N2O)'!G103</f>
        <v>1.088914312182857E-2</v>
      </c>
      <c r="H76" s="214">
        <f>'MM (CH4)'!H102+'MM (N2O)'!H103</f>
        <v>8.8990830533571416E-2</v>
      </c>
      <c r="I76" s="214">
        <f>'MM (CH4)'!I102+'MM (N2O)'!I103</f>
        <v>1.9635142211999997E-3</v>
      </c>
      <c r="J76" s="214">
        <f>'MM (CH4)'!J102+'MM (N2O)'!J103</f>
        <v>7.5444702120000008E-4</v>
      </c>
      <c r="K76" s="214">
        <f>'MM (CH4)'!K102+'MM (N2O)'!K103</f>
        <v>1.2634909847999999E-3</v>
      </c>
      <c r="L76" s="214">
        <f>'MM (CH4)'!L102+'MM (N2O)'!L103</f>
        <v>1.3820255135999998E-3</v>
      </c>
      <c r="M76" s="214">
        <f>'MM (CH4)'!M102+'MM (N2O)'!M103</f>
        <v>5.3634777407999996E-3</v>
      </c>
      <c r="N76" s="214">
        <f>'MM (CH4)'!N102+'MM (N2O)'!N103</f>
        <v>7.8290168220000007E-4</v>
      </c>
      <c r="O76" s="214">
        <f>'MM (CH4)'!O102+'MM (N2O)'!O103</f>
        <v>3.4852827202285714E-3</v>
      </c>
      <c r="P76" s="214">
        <f>'MM (CH4)'!P102+'MM (N2O)'!P103</f>
        <v>1.0082065942285713E-3</v>
      </c>
      <c r="Q76" s="214">
        <f>'MM (CH4)'!Q102+'MM (N2O)'!Q103</f>
        <v>1.7667448318285713E-3</v>
      </c>
      <c r="R76" s="214">
        <f>'MM (CH4)'!R102+'MM (N2O)'!R103</f>
        <v>7.0431358284857148E-3</v>
      </c>
      <c r="S76" s="214">
        <f>'MM (CH4)'!S102+'MM (N2O)'!S103</f>
        <v>0.10139744410285713</v>
      </c>
      <c r="T76" s="214">
        <f>'MM (CH4)'!T102+'MM (N2O)'!T103</f>
        <v>8.1260742857142866E-6</v>
      </c>
      <c r="U76" s="214">
        <f>'MM (CH4)'!U102+'MM (N2O)'!U103</f>
        <v>7.846737652285711E-3</v>
      </c>
      <c r="V76" s="214">
        <f>'MM (CH4)'!V102+'MM (N2O)'!V103</f>
        <v>7.8988113781714268E-3</v>
      </c>
      <c r="W76" s="214">
        <f>'MM (CH4)'!W102+'MM (N2O)'!W103</f>
        <v>1.9290458571428568E-5</v>
      </c>
      <c r="X76" s="214">
        <f>'MM (CH4)'!X102+'MM (N2O)'!X103</f>
        <v>9.5059285714285702E-6</v>
      </c>
      <c r="Y76" s="214">
        <f>'MM (CH4)'!Y102+'MM (N2O)'!Y103</f>
        <v>8.3668114285714299E-7</v>
      </c>
      <c r="Z76" s="214">
        <f>'MM (CH4)'!Z102+'MM (N2O)'!Z103</f>
        <v>1.7642961374999998E-2</v>
      </c>
      <c r="AA76" s="214">
        <f>'MM (CH4)'!AA102+'MM (N2O)'!AA103</f>
        <v>3.3426269548028575E-2</v>
      </c>
      <c r="AB76" s="214">
        <f>'MM (CH4)'!AB102+'MM (N2O)'!AB103</f>
        <v>0.13482371365088572</v>
      </c>
      <c r="AC76" s="212">
        <f t="shared" si="2"/>
        <v>134823.71365088571</v>
      </c>
      <c r="AD76" s="212"/>
      <c r="AE76" s="212"/>
    </row>
    <row r="77" spans="1:31" ht="21" customHeight="1" x14ac:dyDescent="0.35">
      <c r="A77" s="128"/>
      <c r="B77" s="107">
        <v>2015</v>
      </c>
      <c r="C77" s="108" t="s">
        <v>17</v>
      </c>
      <c r="D77" s="214">
        <f>'MM (CH4)'!D103+'MM (N2O)'!D104</f>
        <v>5.3192167845428566E-2</v>
      </c>
      <c r="E77" s="214">
        <f>'MM (CH4)'!E103+'MM (N2O)'!E104</f>
        <v>1.2012818770628569E-2</v>
      </c>
      <c r="F77" s="214">
        <f>'MM (CH4)'!F103+'MM (N2O)'!F104</f>
        <v>1.3763517400457143E-2</v>
      </c>
      <c r="G77" s="214">
        <f>'MM (CH4)'!G103+'MM (N2O)'!G104</f>
        <v>1.0464179628342854E-2</v>
      </c>
      <c r="H77" s="214">
        <f>'MM (CH4)'!H103+'MM (N2O)'!H104</f>
        <v>8.9432683644857139E-2</v>
      </c>
      <c r="I77" s="214">
        <f>'MM (CH4)'!I103+'MM (N2O)'!I104</f>
        <v>1.9171504800000001E-3</v>
      </c>
      <c r="J77" s="214">
        <f>'MM (CH4)'!J103+'MM (N2O)'!J104</f>
        <v>7.7006599919999998E-4</v>
      </c>
      <c r="K77" s="214">
        <f>'MM (CH4)'!K103+'MM (N2O)'!K104</f>
        <v>1.2651002712000001E-3</v>
      </c>
      <c r="L77" s="214">
        <f>'MM (CH4)'!L103+'MM (N2O)'!L104</f>
        <v>1.3283908031999998E-3</v>
      </c>
      <c r="M77" s="214">
        <f>'MM (CH4)'!M103+'MM (N2O)'!M104</f>
        <v>5.2807075535999991E-3</v>
      </c>
      <c r="N77" s="214">
        <f>'MM (CH4)'!N103+'MM (N2O)'!N104</f>
        <v>7.5499797960000006E-4</v>
      </c>
      <c r="O77" s="214">
        <f>'MM (CH4)'!O103+'MM (N2O)'!O104</f>
        <v>3.6122561019428573E-3</v>
      </c>
      <c r="P77" s="214">
        <f>'MM (CH4)'!P103+'MM (N2O)'!P104</f>
        <v>9.1414638514285729E-4</v>
      </c>
      <c r="Q77" s="214">
        <f>'MM (CH4)'!Q103+'MM (N2O)'!Q104</f>
        <v>1.6087082307428568E-3</v>
      </c>
      <c r="R77" s="214">
        <f>'MM (CH4)'!R103+'MM (N2O)'!R104</f>
        <v>6.8901086974285713E-3</v>
      </c>
      <c r="S77" s="214">
        <f>'MM (CH4)'!S103+'MM (N2O)'!S104</f>
        <v>0.10160349989588571</v>
      </c>
      <c r="T77" s="214">
        <f>'MM (CH4)'!T103+'MM (N2O)'!T104</f>
        <v>8.1547714285714283E-6</v>
      </c>
      <c r="U77" s="214">
        <f>'MM (CH4)'!U103+'MM (N2O)'!U104</f>
        <v>7.9458961654285693E-3</v>
      </c>
      <c r="V77" s="214">
        <f>'MM (CH4)'!V103+'MM (N2O)'!V104</f>
        <v>8.6792360690571401E-3</v>
      </c>
      <c r="W77" s="214">
        <f>'MM (CH4)'!W103+'MM (N2O)'!W104</f>
        <v>2.2275678857142852E-5</v>
      </c>
      <c r="X77" s="214">
        <f>'MM (CH4)'!X103+'MM (N2O)'!X104</f>
        <v>7.931172857142856E-6</v>
      </c>
      <c r="Y77" s="214">
        <f>'MM (CH4)'!Y103+'MM (N2O)'!Y104</f>
        <v>1.0407497142857143E-6</v>
      </c>
      <c r="Z77" s="214">
        <f>'MM (CH4)'!Z103+'MM (N2O)'!Z104</f>
        <v>1.8178234132500002E-2</v>
      </c>
      <c r="AA77" s="214">
        <f>'MM (CH4)'!AA103+'MM (N2O)'!AA104</f>
        <v>3.4842768739842857E-2</v>
      </c>
      <c r="AB77" s="214">
        <f>'MM (CH4)'!AB103+'MM (N2O)'!AB104</f>
        <v>0.13644626863572856</v>
      </c>
      <c r="AC77" s="212">
        <f t="shared" si="2"/>
        <v>136446.26863572857</v>
      </c>
      <c r="AD77" s="212"/>
      <c r="AE77" s="212"/>
    </row>
    <row r="78" spans="1:31" ht="21" customHeight="1" x14ac:dyDescent="0.35">
      <c r="A78" s="128"/>
      <c r="B78" s="107">
        <v>2016</v>
      </c>
      <c r="C78" s="108" t="s">
        <v>17</v>
      </c>
      <c r="D78" s="214">
        <f>'MM (CH4)'!D104+'MM (N2O)'!D105</f>
        <v>5.4166343533971421E-2</v>
      </c>
      <c r="E78" s="214">
        <f>'MM (CH4)'!E104+'MM (N2O)'!E105</f>
        <v>1.1994018058971429E-2</v>
      </c>
      <c r="F78" s="214">
        <f>'MM (CH4)'!F104+'MM (N2O)'!F105</f>
        <v>1.3674959028342856E-2</v>
      </c>
      <c r="G78" s="214">
        <f>'MM (CH4)'!G104+'MM (N2O)'!G105</f>
        <v>1.0039216134857139E-2</v>
      </c>
      <c r="H78" s="214">
        <f>'MM (CH4)'!H104+'MM (N2O)'!H105</f>
        <v>8.9874536756142848E-2</v>
      </c>
      <c r="I78" s="214">
        <f>'MM (CH4)'!I104+'MM (N2O)'!I105</f>
        <v>1.8707867387999998E-3</v>
      </c>
      <c r="J78" s="214">
        <f>'MM (CH4)'!J104+'MM (N2O)'!J105</f>
        <v>7.8568497719999988E-4</v>
      </c>
      <c r="K78" s="214">
        <f>'MM (CH4)'!K104+'MM (N2O)'!K105</f>
        <v>1.2667095576000002E-3</v>
      </c>
      <c r="L78" s="214">
        <f>'MM (CH4)'!L104+'MM (N2O)'!L105</f>
        <v>1.2747560928E-3</v>
      </c>
      <c r="M78" s="214">
        <f>'MM (CH4)'!M104+'MM (N2O)'!M105</f>
        <v>5.1979373663999994E-3</v>
      </c>
      <c r="N78" s="214">
        <f>'MM (CH4)'!N104+'MM (N2O)'!N105</f>
        <v>7.2709427700000005E-4</v>
      </c>
      <c r="O78" s="214">
        <f>'MM (CH4)'!O104+'MM (N2O)'!O105</f>
        <v>3.7392294836571436E-3</v>
      </c>
      <c r="P78" s="214">
        <f>'MM (CH4)'!P104+'MM (N2O)'!P105</f>
        <v>8.2008617605714308E-4</v>
      </c>
      <c r="Q78" s="214">
        <f>'MM (CH4)'!Q104+'MM (N2O)'!Q105</f>
        <v>1.4506716296571426E-3</v>
      </c>
      <c r="R78" s="214">
        <f>'MM (CH4)'!R104+'MM (N2O)'!R105</f>
        <v>6.7370815663714296E-3</v>
      </c>
      <c r="S78" s="214">
        <f>'MM (CH4)'!S104+'MM (N2O)'!S105</f>
        <v>0.10180955568891428</v>
      </c>
      <c r="T78" s="214">
        <f>'MM (CH4)'!T104+'MM (N2O)'!T105</f>
        <v>8.18346857142857E-6</v>
      </c>
      <c r="U78" s="214">
        <f>'MM (CH4)'!U104+'MM (N2O)'!U105</f>
        <v>8.0450546785714259E-3</v>
      </c>
      <c r="V78" s="214">
        <f>'MM (CH4)'!V104+'MM (N2O)'!V105</f>
        <v>9.4596607599428569E-3</v>
      </c>
      <c r="W78" s="214">
        <f>'MM (CH4)'!W104+'MM (N2O)'!W105</f>
        <v>2.5260899142857136E-5</v>
      </c>
      <c r="X78" s="214">
        <f>'MM (CH4)'!X104+'MM (N2O)'!X105</f>
        <v>6.3564171428571418E-6</v>
      </c>
      <c r="Y78" s="214">
        <f>'MM (CH4)'!Y104+'MM (N2O)'!Y105</f>
        <v>1.2448182857142858E-6</v>
      </c>
      <c r="Z78" s="214">
        <f>'MM (CH4)'!Z104+'MM (N2O)'!Z105</f>
        <v>1.8713506890000006E-2</v>
      </c>
      <c r="AA78" s="214">
        <f>'MM (CH4)'!AA104+'MM (N2O)'!AA105</f>
        <v>3.6259267931657152E-2</v>
      </c>
      <c r="AB78" s="214">
        <f>'MM (CH4)'!AB104+'MM (N2O)'!AB105</f>
        <v>0.13806882362057141</v>
      </c>
      <c r="AC78" s="212">
        <f t="shared" si="2"/>
        <v>138068.82362057141</v>
      </c>
      <c r="AD78" s="212"/>
      <c r="AE78" s="212"/>
    </row>
    <row r="79" spans="1:31" ht="21" customHeight="1" x14ac:dyDescent="0.35">
      <c r="A79" s="128"/>
      <c r="B79" s="107">
        <v>2017</v>
      </c>
      <c r="C79" s="108" t="s">
        <v>17</v>
      </c>
      <c r="D79" s="214">
        <f>'MM (CH4)'!D105+'MM (N2O)'!D106</f>
        <v>5.5140519222514291E-2</v>
      </c>
      <c r="E79" s="214">
        <f>'MM (CH4)'!E105+'MM (N2O)'!E106</f>
        <v>1.1975217347314285E-2</v>
      </c>
      <c r="F79" s="214">
        <f>'MM (CH4)'!F105+'MM (N2O)'!F106</f>
        <v>1.3586400656228566E-2</v>
      </c>
      <c r="G79" s="214">
        <f>'MM (CH4)'!G105+'MM (N2O)'!G106</f>
        <v>9.6142526413714232E-3</v>
      </c>
      <c r="H79" s="214">
        <f>'MM (CH4)'!H105+'MM (N2O)'!H106</f>
        <v>9.031638986742857E-2</v>
      </c>
      <c r="I79" s="214">
        <f>'MM (CH4)'!I105+'MM (N2O)'!I106</f>
        <v>1.8244229975999998E-3</v>
      </c>
      <c r="J79" s="214">
        <f>'MM (CH4)'!J105+'MM (N2O)'!J106</f>
        <v>8.013039552E-4</v>
      </c>
      <c r="K79" s="214">
        <f>'MM (CH4)'!K105+'MM (N2O)'!K106</f>
        <v>1.2683188440000001E-3</v>
      </c>
      <c r="L79" s="214">
        <f>'MM (CH4)'!L105+'MM (N2O)'!L106</f>
        <v>1.2211213823999996E-3</v>
      </c>
      <c r="M79" s="214">
        <f>'MM (CH4)'!M105+'MM (N2O)'!M106</f>
        <v>5.1151671791999998E-3</v>
      </c>
      <c r="N79" s="214">
        <f>'MM (CH4)'!N105+'MM (N2O)'!N106</f>
        <v>6.9919057440000004E-4</v>
      </c>
      <c r="O79" s="214">
        <f>'MM (CH4)'!O105+'MM (N2O)'!O106</f>
        <v>3.866202865371429E-3</v>
      </c>
      <c r="P79" s="214">
        <f>'MM (CH4)'!P105+'MM (N2O)'!P106</f>
        <v>7.2602596697142886E-4</v>
      </c>
      <c r="Q79" s="214">
        <f>'MM (CH4)'!Q105+'MM (N2O)'!Q106</f>
        <v>1.2926350285714283E-3</v>
      </c>
      <c r="R79" s="214">
        <f>'MM (CH4)'!R105+'MM (N2O)'!R106</f>
        <v>6.5840544353142861E-3</v>
      </c>
      <c r="S79" s="214">
        <f>'MM (CH4)'!S105+'MM (N2O)'!S106</f>
        <v>0.10201561148194285</v>
      </c>
      <c r="T79" s="214">
        <f>'MM (CH4)'!T105+'MM (N2O)'!T106</f>
        <v>8.2121657142857134E-6</v>
      </c>
      <c r="U79" s="214">
        <f>'MM (CH4)'!U105+'MM (N2O)'!U106</f>
        <v>8.1442131917142824E-3</v>
      </c>
      <c r="V79" s="214">
        <f>'MM (CH4)'!V105+'MM (N2O)'!V106</f>
        <v>1.0240085450828572E-2</v>
      </c>
      <c r="W79" s="214">
        <f>'MM (CH4)'!W105+'MM (N2O)'!W106</f>
        <v>2.824611942857142E-5</v>
      </c>
      <c r="X79" s="214">
        <f>'MM (CH4)'!X105+'MM (N2O)'!X106</f>
        <v>4.7816614285714268E-6</v>
      </c>
      <c r="Y79" s="214">
        <f>'MM (CH4)'!Y105+'MM (N2O)'!Y106</f>
        <v>1.4488868571428573E-6</v>
      </c>
      <c r="Z79" s="214">
        <f>'MM (CH4)'!Z105+'MM (N2O)'!Z106</f>
        <v>1.9248779647500002E-2</v>
      </c>
      <c r="AA79" s="214">
        <f>'MM (CH4)'!AA105+'MM (N2O)'!AA106</f>
        <v>3.7675767123471426E-2</v>
      </c>
      <c r="AB79" s="214">
        <f>'MM (CH4)'!AB105+'MM (N2O)'!AB106</f>
        <v>0.13969137860541428</v>
      </c>
      <c r="AC79" s="212">
        <f t="shared" si="2"/>
        <v>139691.37860541427</v>
      </c>
      <c r="AD79" s="212"/>
      <c r="AE79" s="212"/>
    </row>
    <row r="80" spans="1:31" ht="21" customHeight="1" x14ac:dyDescent="0.35">
      <c r="A80" s="128"/>
      <c r="B80" s="107">
        <v>2018</v>
      </c>
      <c r="C80" s="108" t="s">
        <v>17</v>
      </c>
      <c r="D80" s="214">
        <f>'MM (CH4)'!D106+'MM (N2O)'!D107</f>
        <v>5.6114694911057139E-2</v>
      </c>
      <c r="E80" s="214">
        <f>'MM (CH4)'!E106+'MM (N2O)'!E107</f>
        <v>1.1956416635657141E-2</v>
      </c>
      <c r="F80" s="214">
        <f>'MM (CH4)'!F106+'MM (N2O)'!F107</f>
        <v>1.3497842284114282E-2</v>
      </c>
      <c r="G80" s="214">
        <f>'MM (CH4)'!G106+'MM (N2O)'!G107</f>
        <v>9.1892891478857069E-3</v>
      </c>
      <c r="H80" s="214">
        <f>'MM (CH4)'!H106+'MM (N2O)'!H107</f>
        <v>9.0758242978714265E-2</v>
      </c>
      <c r="I80" s="214">
        <f>'MM (CH4)'!I106+'MM (N2O)'!I107</f>
        <v>1.7780592564E-3</v>
      </c>
      <c r="J80" s="214">
        <f>'MM (CH4)'!J106+'MM (N2O)'!J107</f>
        <v>8.169229331999999E-4</v>
      </c>
      <c r="K80" s="214">
        <f>'MM (CH4)'!K106+'MM (N2O)'!K107</f>
        <v>1.2699281304000003E-3</v>
      </c>
      <c r="L80" s="214">
        <f>'MM (CH4)'!L106+'MM (N2O)'!L107</f>
        <v>1.1674866719999998E-3</v>
      </c>
      <c r="M80" s="214">
        <f>'MM (CH4)'!M106+'MM (N2O)'!M107</f>
        <v>5.0323969920000001E-3</v>
      </c>
      <c r="N80" s="214">
        <f>'MM (CH4)'!N106+'MM (N2O)'!N107</f>
        <v>6.7128687180000003E-4</v>
      </c>
      <c r="O80" s="214">
        <f>'MM (CH4)'!O106+'MM (N2O)'!O107</f>
        <v>3.9931762470857149E-3</v>
      </c>
      <c r="P80" s="214">
        <f>'MM (CH4)'!P106+'MM (N2O)'!P107</f>
        <v>6.3196575788571454E-4</v>
      </c>
      <c r="Q80" s="214">
        <f>'MM (CH4)'!Q106+'MM (N2O)'!Q107</f>
        <v>1.1345984274857138E-3</v>
      </c>
      <c r="R80" s="214">
        <f>'MM (CH4)'!R106+'MM (N2O)'!R107</f>
        <v>6.4310273042571427E-3</v>
      </c>
      <c r="S80" s="214">
        <f>'MM (CH4)'!S106+'MM (N2O)'!S107</f>
        <v>0.10222166727497142</v>
      </c>
      <c r="T80" s="214">
        <f>'MM (CH4)'!T106+'MM (N2O)'!T107</f>
        <v>8.2408628571428568E-6</v>
      </c>
      <c r="U80" s="214">
        <f>'MM (CH4)'!U106+'MM (N2O)'!U107</f>
        <v>8.2433717048571373E-3</v>
      </c>
      <c r="V80" s="214">
        <f>'MM (CH4)'!V106+'MM (N2O)'!V107</f>
        <v>1.1020510141714285E-2</v>
      </c>
      <c r="W80" s="214">
        <f>'MM (CH4)'!W106+'MM (N2O)'!W107</f>
        <v>3.1231339714285707E-5</v>
      </c>
      <c r="X80" s="214">
        <f>'MM (CH4)'!X106+'MM (N2O)'!X107</f>
        <v>3.206905714285713E-6</v>
      </c>
      <c r="Y80" s="214">
        <f>'MM (CH4)'!Y106+'MM (N2O)'!Y107</f>
        <v>1.6529554285714287E-6</v>
      </c>
      <c r="Z80" s="214">
        <f>'MM (CH4)'!Z106+'MM (N2O)'!Z107</f>
        <v>1.9784052405000002E-2</v>
      </c>
      <c r="AA80" s="214">
        <f>'MM (CH4)'!AA106+'MM (N2O)'!AA107</f>
        <v>3.9092266315285715E-2</v>
      </c>
      <c r="AB80" s="214">
        <f>'MM (CH4)'!AB106+'MM (N2O)'!AB107</f>
        <v>0.14131393359025712</v>
      </c>
      <c r="AC80" s="212">
        <f t="shared" si="2"/>
        <v>141313.93359025713</v>
      </c>
      <c r="AD80" s="212"/>
      <c r="AE80" s="212"/>
    </row>
    <row r="81" spans="1:31" ht="21" customHeight="1" x14ac:dyDescent="0.35">
      <c r="A81" s="128"/>
      <c r="B81" s="107">
        <v>2019</v>
      </c>
      <c r="C81" s="108" t="s">
        <v>17</v>
      </c>
      <c r="D81" s="214">
        <f>'MM (CH4)'!D107+'MM (N2O)'!D108</f>
        <v>5.7088870599599995E-2</v>
      </c>
      <c r="E81" s="214">
        <f>'MM (CH4)'!E107+'MM (N2O)'!E108</f>
        <v>1.1937615924000002E-2</v>
      </c>
      <c r="F81" s="214">
        <f>'MM (CH4)'!F107+'MM (N2O)'!F108</f>
        <v>1.3409283911999997E-2</v>
      </c>
      <c r="G81" s="214">
        <f>'MM (CH4)'!G107+'MM (N2O)'!G108</f>
        <v>8.7643256543999994E-3</v>
      </c>
      <c r="H81" s="214">
        <f>'MM (CH4)'!H107+'MM (N2O)'!H108</f>
        <v>9.1200096090000016E-2</v>
      </c>
      <c r="I81" s="214">
        <f>'MM (CH4)'!I107+'MM (N2O)'!I108</f>
        <v>1.7316955151999997E-3</v>
      </c>
      <c r="J81" s="214">
        <f>'MM (CH4)'!J107+'MM (N2O)'!J108</f>
        <v>8.325419111999999E-4</v>
      </c>
      <c r="K81" s="214">
        <f>'MM (CH4)'!K107+'MM (N2O)'!K108</f>
        <v>1.2715374167999998E-3</v>
      </c>
      <c r="L81" s="214">
        <f>'MM (CH4)'!L107+'MM (N2O)'!L108</f>
        <v>1.1138519615999998E-3</v>
      </c>
      <c r="M81" s="214">
        <f>'MM (CH4)'!M107+'MM (N2O)'!M108</f>
        <v>4.9496268047999996E-3</v>
      </c>
      <c r="N81" s="214">
        <f>'MM (CH4)'!N107+'MM (N2O)'!N108</f>
        <v>6.4338316920000012E-4</v>
      </c>
      <c r="O81" s="214">
        <f>'MM (CH4)'!O107+'MM (N2O)'!O108</f>
        <v>4.1201496287999999E-3</v>
      </c>
      <c r="P81" s="214">
        <f>'MM (CH4)'!P107+'MM (N2O)'!P108</f>
        <v>5.379055488E-4</v>
      </c>
      <c r="Q81" s="214">
        <f>'MM (CH4)'!Q107+'MM (N2O)'!Q108</f>
        <v>9.7656182639999989E-4</v>
      </c>
      <c r="R81" s="214">
        <f>'MM (CH4)'!R107+'MM (N2O)'!R108</f>
        <v>6.2780001732000001E-3</v>
      </c>
      <c r="S81" s="214">
        <f>'MM (CH4)'!S107+'MM (N2O)'!S108</f>
        <v>0.10242772306799999</v>
      </c>
      <c r="T81" s="214">
        <f>'MM (CH4)'!T107+'MM (N2O)'!T108</f>
        <v>8.2695600000000018E-6</v>
      </c>
      <c r="U81" s="214">
        <f>'MM (CH4)'!U107+'MM (N2O)'!U108</f>
        <v>8.342530217999999E-3</v>
      </c>
      <c r="V81" s="214">
        <f>'MM (CH4)'!V107+'MM (N2O)'!V108</f>
        <v>1.1800934832599998E-2</v>
      </c>
      <c r="W81" s="214">
        <f>'MM (CH4)'!W107+'MM (N2O)'!W108</f>
        <v>3.4216559999999998E-5</v>
      </c>
      <c r="X81" s="214">
        <f>'MM (CH4)'!X107+'MM (N2O)'!X108</f>
        <v>1.6321499999999999E-6</v>
      </c>
      <c r="Y81" s="214">
        <f>'MM (CH4)'!Y107+'MM (N2O)'!Y108</f>
        <v>1.857024E-6</v>
      </c>
      <c r="Z81" s="214">
        <f>'MM (CH4)'!Z107+'MM (N2O)'!Z108</f>
        <v>2.0319325162499999E-2</v>
      </c>
      <c r="AA81" s="214">
        <f>'MM (CH4)'!AA107+'MM (N2O)'!AA108</f>
        <v>4.0508765507100003E-2</v>
      </c>
      <c r="AB81" s="214">
        <f>'MM (CH4)'!AB107+'MM (N2O)'!AB108</f>
        <v>0.1429364885751</v>
      </c>
      <c r="AC81" s="212">
        <f t="shared" si="2"/>
        <v>142936.4885751</v>
      </c>
      <c r="AD81" s="212"/>
      <c r="AE81" s="212"/>
    </row>
    <row r="82" spans="1:31" ht="21" customHeight="1" x14ac:dyDescent="0.35">
      <c r="A82" s="128"/>
      <c r="B82" s="107">
        <v>2020</v>
      </c>
      <c r="C82" s="108" t="s">
        <v>17</v>
      </c>
      <c r="D82" s="214">
        <f>'MM (CH4)'!D108+'MM (N2O)'!D109</f>
        <v>5.8135804918604393E-2</v>
      </c>
      <c r="E82" s="214">
        <f>'MM (CH4)'!E108+'MM (N2O)'!E109</f>
        <v>1.191893272567383E-2</v>
      </c>
      <c r="F82" s="214">
        <f>'MM (CH4)'!F108+'MM (N2O)'!F109</f>
        <v>1.33229904402911E-2</v>
      </c>
      <c r="G82" s="214">
        <f>'MM (CH4)'!G108+'MM (N2O)'!G109</f>
        <v>8.4059686260173072E-3</v>
      </c>
      <c r="H82" s="214">
        <f>'MM (CH4)'!H108+'MM (N2O)'!H109</f>
        <v>9.1783696710586629E-2</v>
      </c>
      <c r="I82" s="214">
        <f>'MM (CH4)'!I108+'MM (N2O)'!I109</f>
        <v>1.6897171557776096E-3</v>
      </c>
      <c r="J82" s="214">
        <f>'MM (CH4)'!J108+'MM (N2O)'!J109</f>
        <v>8.4945565523576868E-4</v>
      </c>
      <c r="K82" s="214">
        <f>'MM (CH4)'!K108+'MM (N2O)'!K109</f>
        <v>1.2731549021131247E-3</v>
      </c>
      <c r="L82" s="214">
        <f>'MM (CH4)'!L108+'MM (N2O)'!L109</f>
        <v>1.0685764110136039E-3</v>
      </c>
      <c r="M82" s="214">
        <f>'MM (CH4)'!M108+'MM (N2O)'!M109</f>
        <v>4.8809041241401063E-3</v>
      </c>
      <c r="N82" s="214">
        <f>'MM (CH4)'!N108+'MM (N2O)'!N109</f>
        <v>6.1947086878136966E-4</v>
      </c>
      <c r="O82" s="214">
        <f>'MM (CH4)'!O108+'MM (N2O)'!O109</f>
        <v>4.2656854501599232E-3</v>
      </c>
      <c r="P82" s="214">
        <f>'MM (CH4)'!P108+'MM (N2O)'!P109</f>
        <v>4.7985943770460879E-4</v>
      </c>
      <c r="Q82" s="214">
        <f>'MM (CH4)'!Q108+'MM (N2O)'!Q109</f>
        <v>8.764086597447281E-4</v>
      </c>
      <c r="R82" s="214">
        <f>'MM (CH4)'!R108+'MM (N2O)'!R109</f>
        <v>6.2414244163906292E-3</v>
      </c>
      <c r="S82" s="214">
        <f>'MM (CH4)'!S108+'MM (N2O)'!S109</f>
        <v>0.10290602525111736</v>
      </c>
      <c r="T82" s="214">
        <f>'MM (CH4)'!T108+'MM (N2O)'!T109</f>
        <v>8.2986625300337247E-6</v>
      </c>
      <c r="U82" s="214">
        <f>'MM (CH4)'!U108+'MM (N2O)'!U109</f>
        <v>8.4467029325309192E-3</v>
      </c>
      <c r="V82" s="214">
        <f>'MM (CH4)'!V108+'MM (N2O)'!V109</f>
        <v>1.2896833561799981E-2</v>
      </c>
      <c r="W82" s="214">
        <f>'MM (CH4)'!W108+'MM (N2O)'!W109</f>
        <v>3.9153394595907079E-5</v>
      </c>
      <c r="X82" s="214">
        <f>'MM (CH4)'!X108+'MM (N2O)'!X109</f>
        <v>1.2181090968637222E-6</v>
      </c>
      <c r="Y82" s="214">
        <f>'MM (CH4)'!Y108+'MM (N2O)'!Y109</f>
        <v>2.2897712699769948E-6</v>
      </c>
      <c r="Z82" s="214">
        <f>'MM (CH4)'!Z108+'MM (N2O)'!Z109</f>
        <v>2.0919701745098086E-2</v>
      </c>
      <c r="AA82" s="214">
        <f>'MM (CH4)'!AA108+'MM (N2O)'!AA109</f>
        <v>4.2314198176921766E-2</v>
      </c>
      <c r="AB82" s="214">
        <f>'MM (CH4)'!AB108+'MM (N2O)'!AB109</f>
        <v>0.14522022342803914</v>
      </c>
      <c r="AC82" s="212">
        <f t="shared" si="2"/>
        <v>145220.22342803914</v>
      </c>
      <c r="AD82" s="212"/>
      <c r="AE82" s="212"/>
    </row>
    <row r="83" spans="1:31" ht="21" customHeight="1" x14ac:dyDescent="0.35">
      <c r="A83" s="128"/>
      <c r="B83" s="107">
        <v>2021</v>
      </c>
      <c r="C83" s="108" t="s">
        <v>17</v>
      </c>
      <c r="D83" s="214">
        <f>'MM (CH4)'!D109+'MM (N2O)'!D110</f>
        <v>5.9201938627206054E-2</v>
      </c>
      <c r="E83" s="214">
        <f>'MM (CH4)'!E109+'MM (N2O)'!E110</f>
        <v>1.1900278767851115E-2</v>
      </c>
      <c r="F83" s="214">
        <f>'MM (CH4)'!F109+'MM (N2O)'!F110</f>
        <v>1.3237252297510166E-2</v>
      </c>
      <c r="G83" s="214">
        <f>'MM (CH4)'!G109+'MM (N2O)'!G110</f>
        <v>8.062264152189887E-3</v>
      </c>
      <c r="H83" s="214">
        <f>'MM (CH4)'!H109+'MM (N2O)'!H110</f>
        <v>9.2401733844757222E-2</v>
      </c>
      <c r="I83" s="214">
        <f>'MM (CH4)'!I109+'MM (N2O)'!I110</f>
        <v>1.6487564017277155E-3</v>
      </c>
      <c r="J83" s="214">
        <f>'MM (CH4)'!J109+'MM (N2O)'!J110</f>
        <v>8.6671301529069424E-4</v>
      </c>
      <c r="K83" s="214">
        <f>'MM (CH4)'!K109+'MM (N2O)'!K110</f>
        <v>1.2747744449816971E-3</v>
      </c>
      <c r="L83" s="214">
        <f>'MM (CH4)'!L109+'MM (N2O)'!L110</f>
        <v>1.0251412086526187E-3</v>
      </c>
      <c r="M83" s="214">
        <f>'MM (CH4)'!M109+'MM (N2O)'!M110</f>
        <v>4.8153850706527243E-3</v>
      </c>
      <c r="N83" s="214">
        <f>'MM (CH4)'!N109+'MM (N2O)'!N110</f>
        <v>5.9644730487106563E-4</v>
      </c>
      <c r="O83" s="214">
        <f>'MM (CH4)'!O109+'MM (N2O)'!O110</f>
        <v>4.4163620254261751E-3</v>
      </c>
      <c r="P83" s="214">
        <f>'MM (CH4)'!P109+'MM (N2O)'!P110</f>
        <v>4.2807716051242807E-4</v>
      </c>
      <c r="Q83" s="214">
        <f>'MM (CH4)'!Q109+'MM (N2O)'!Q110</f>
        <v>7.8652689272838716E-4</v>
      </c>
      <c r="R83" s="214">
        <f>'MM (CH4)'!R109+'MM (N2O)'!R110</f>
        <v>6.2274133835380574E-3</v>
      </c>
      <c r="S83" s="214">
        <f>'MM (CH4)'!S109+'MM (N2O)'!S110</f>
        <v>0.10344453229894801</v>
      </c>
      <c r="T83" s="214">
        <f>'MM (CH4)'!T109+'MM (N2O)'!T110</f>
        <v>8.3278674787274957E-6</v>
      </c>
      <c r="U83" s="214">
        <f>'MM (CH4)'!U109+'MM (N2O)'!U110</f>
        <v>8.5521764460004274E-3</v>
      </c>
      <c r="V83" s="214">
        <f>'MM (CH4)'!V109+'MM (N2O)'!V110</f>
        <v>1.4094503383010777E-2</v>
      </c>
      <c r="W83" s="214">
        <f>'MM (CH4)'!W109+'MM (N2O)'!W110</f>
        <v>4.4802525688812822E-5</v>
      </c>
      <c r="X83" s="214">
        <f>'MM (CH4)'!X109+'MM (N2O)'!X110</f>
        <v>9.0910135211969088E-7</v>
      </c>
      <c r="Y83" s="214">
        <f>'MM (CH4)'!Y109+'MM (N2O)'!Y110</f>
        <v>2.823362793809913E-6</v>
      </c>
      <c r="Z83" s="214">
        <f>'MM (CH4)'!Z109+'MM (N2O)'!Z110</f>
        <v>2.1537817698371604E-2</v>
      </c>
      <c r="AA83" s="214">
        <f>'MM (CH4)'!AA109+'MM (N2O)'!AA110</f>
        <v>4.4241360384696282E-2</v>
      </c>
      <c r="AB83" s="214">
        <f>'MM (CH4)'!AB109+'MM (N2O)'!AB110</f>
        <v>0.14768589268364429</v>
      </c>
      <c r="AC83" s="212">
        <f t="shared" si="2"/>
        <v>147685.89268364428</v>
      </c>
      <c r="AD83" s="128"/>
      <c r="AE83" s="128"/>
    </row>
    <row r="84" spans="1:31" ht="21" customHeight="1" x14ac:dyDescent="0.35">
      <c r="A84" s="128"/>
      <c r="B84" s="195">
        <v>2022</v>
      </c>
      <c r="C84" s="195" t="s">
        <v>17</v>
      </c>
      <c r="D84" s="214">
        <f>'MM (CH4)'!D110+'MM (N2O)'!D111</f>
        <v>6.0287623816796206E-2</v>
      </c>
      <c r="E84" s="214">
        <f>'MM (CH4)'!E110+'MM (N2O)'!E111</f>
        <v>1.1881654004768438E-2</v>
      </c>
      <c r="F84" s="214">
        <f>'MM (CH4)'!F110+'MM (N2O)'!F111</f>
        <v>1.3152065909919665E-2</v>
      </c>
      <c r="G84" s="214">
        <f>'MM (CH4)'!G110+'MM (N2O)'!G111</f>
        <v>7.732613117125412E-3</v>
      </c>
      <c r="H84" s="214">
        <f>'MM (CH4)'!H110+'MM (N2O)'!H111</f>
        <v>9.3053956848609717E-2</v>
      </c>
      <c r="I84" s="214">
        <f>'MM (CH4)'!I110+'MM (N2O)'!I111</f>
        <v>1.608788585085481E-3</v>
      </c>
      <c r="J84" s="214">
        <f>'MM (CH4)'!J110+'MM (N2O)'!J111</f>
        <v>8.8432097219458955E-4</v>
      </c>
      <c r="K84" s="214">
        <f>'MM (CH4)'!K110+'MM (N2O)'!K111</f>
        <v>1.2763960480230718E-3</v>
      </c>
      <c r="L84" s="214">
        <f>'MM (CH4)'!L110+'MM (N2O)'!L111</f>
        <v>9.8347154854457378E-4</v>
      </c>
      <c r="M84" s="214">
        <f>'MM (CH4)'!M110+'MM (N2O)'!M111</f>
        <v>4.7529771538477161E-3</v>
      </c>
      <c r="N84" s="214">
        <f>'MM (CH4)'!N110+'MM (N2O)'!N111</f>
        <v>5.7427944624384409E-4</v>
      </c>
      <c r="O84" s="214">
        <f>'MM (CH4)'!O110+'MM (N2O)'!O111</f>
        <v>4.5723609411695279E-3</v>
      </c>
      <c r="P84" s="214">
        <f>'MM (CH4)'!P110+'MM (N2O)'!P111</f>
        <v>3.8188277848395249E-4</v>
      </c>
      <c r="Q84" s="214">
        <f>'MM (CH4)'!Q110+'MM (N2O)'!Q111</f>
        <v>7.0586312230775847E-4</v>
      </c>
      <c r="R84" s="214">
        <f>'MM (CH4)'!R110+'MM (N2O)'!R111</f>
        <v>6.2343862882050845E-3</v>
      </c>
      <c r="S84" s="214">
        <f>'MM (CH4)'!S110+'MM (N2O)'!S111</f>
        <v>0.10404132029066254</v>
      </c>
      <c r="T84" s="214">
        <f>'MM (CH4)'!T110+'MM (N2O)'!T111</f>
        <v>8.357175206516709E-6</v>
      </c>
      <c r="U84" s="214">
        <f>'MM (CH4)'!U110+'MM (N2O)'!U111</f>
        <v>8.6589670014131006E-3</v>
      </c>
      <c r="V84" s="214">
        <f>'MM (CH4)'!V110+'MM (N2O)'!V111</f>
        <v>1.5403395311087227E-2</v>
      </c>
      <c r="W84" s="214">
        <f>'MM (CH4)'!W110+'MM (N2O)'!W111</f>
        <v>5.1266724860341069E-5</v>
      </c>
      <c r="X84" s="214">
        <f>'MM (CH4)'!X110+'MM (N2O)'!X111</f>
        <v>6.7848214134001497E-7</v>
      </c>
      <c r="Y84" s="214">
        <f>'MM (CH4)'!Y110+'MM (N2O)'!Y111</f>
        <v>3.4812985777178539E-6</v>
      </c>
      <c r="Z84" s="214">
        <f>'MM (CH4)'!Z110+'MM (N2O)'!Z111</f>
        <v>2.2174197168799745E-2</v>
      </c>
      <c r="AA84" s="214">
        <f>'MM (CH4)'!AA110+'MM (N2O)'!AA111</f>
        <v>4.6300343162085991E-2</v>
      </c>
      <c r="AB84" s="214">
        <f>'MM (CH4)'!AB110+'MM (N2O)'!AB111</f>
        <v>0.15034166345274849</v>
      </c>
      <c r="AC84" s="212">
        <f t="shared" si="2"/>
        <v>150341.6634527485</v>
      </c>
      <c r="AD84" s="128"/>
      <c r="AE84" s="128"/>
    </row>
    <row r="85" spans="1:31" ht="21" customHeight="1" x14ac:dyDescent="0.35">
      <c r="A85" s="128"/>
      <c r="B85" s="196">
        <v>2023</v>
      </c>
      <c r="C85" s="196" t="s">
        <v>17</v>
      </c>
      <c r="D85" s="215">
        <f>'MM (CH4)'!D111+'MM (N2O)'!D112</f>
        <v>6.1393219035656123E-2</v>
      </c>
      <c r="E85" s="215">
        <f>'MM (CH4)'!E111+'MM (N2O)'!E112</f>
        <v>1.1863058390734003E-2</v>
      </c>
      <c r="F85" s="215">
        <f>'MM (CH4)'!F111+'MM (N2O)'!F112</f>
        <v>1.3067427726780328E-2</v>
      </c>
      <c r="G85" s="215">
        <f>'MM (CH4)'!G111+'MM (N2O)'!G112</f>
        <v>7.4164409017656438E-3</v>
      </c>
      <c r="H85" s="215">
        <f>'MM (CH4)'!H111+'MM (N2O)'!H112</f>
        <v>9.3740146054936094E-2</v>
      </c>
      <c r="I85" s="215">
        <f>'MM (CH4)'!I111+'MM (N2O)'!I112</f>
        <v>1.5697896358668841E-3</v>
      </c>
      <c r="J85" s="215">
        <f>'MM (CH4)'!J111+'MM (N2O)'!J112</f>
        <v>9.0228664859831902E-4</v>
      </c>
      <c r="K85" s="215">
        <f>'MM (CH4)'!K111+'MM (N2O)'!K112</f>
        <v>1.2780197138579348E-3</v>
      </c>
      <c r="L85" s="215">
        <f>'MM (CH4)'!L111+'MM (N2O)'!L112</f>
        <v>9.4349566540975402E-4</v>
      </c>
      <c r="M85" s="215">
        <f>'MM (CH4)'!M111+'MM (N2O)'!M112</f>
        <v>4.693591663732892E-3</v>
      </c>
      <c r="N85" s="215">
        <f>'MM (CH4)'!N111+'MM (N2O)'!N112</f>
        <v>5.529354893294866E-4</v>
      </c>
      <c r="O85" s="215">
        <f>'MM (CH4)'!O111+'MM (N2O)'!O112</f>
        <v>4.7338701981333234E-3</v>
      </c>
      <c r="P85" s="215">
        <f>'MM (CH4)'!P111+'MM (N2O)'!P112</f>
        <v>3.4067329433799495E-4</v>
      </c>
      <c r="Q85" s="215">
        <f>'MM (CH4)'!Q111+'MM (N2O)'!Q112</f>
        <v>6.3347197920429765E-4</v>
      </c>
      <c r="R85" s="215">
        <f>'MM (CH4)'!R111+'MM (N2O)'!R112</f>
        <v>6.2609509610051014E-3</v>
      </c>
      <c r="S85" s="215">
        <f>'MM (CH4)'!S111+'MM (N2O)'!S112</f>
        <v>0.1046946886796741</v>
      </c>
      <c r="T85" s="215">
        <f>'MM (CH4)'!T111+'MM (N2O)'!T112</f>
        <v>8.3865860751052141E-6</v>
      </c>
      <c r="U85" s="215">
        <f>'MM (CH4)'!U111+'MM (N2O)'!U112</f>
        <v>8.7670910445990183E-3</v>
      </c>
      <c r="V85" s="215">
        <f>'MM (CH4)'!V111+'MM (N2O)'!V112</f>
        <v>1.6833838033315729E-2</v>
      </c>
      <c r="W85" s="215">
        <f>'MM (CH4)'!W111+'MM (N2O)'!W112</f>
        <v>5.8663591784116608E-5</v>
      </c>
      <c r="X85" s="215">
        <f>'MM (CH4)'!X111+'MM (N2O)'!X112</f>
        <v>5.0636600093487127E-7</v>
      </c>
      <c r="Y85" s="215">
        <f>'MM (CH4)'!Y111+'MM (N2O)'!Y112</f>
        <v>4.2925548972281004E-6</v>
      </c>
      <c r="Z85" s="215">
        <f>'MM (CH4)'!Z111+'MM (N2O)'!Z112</f>
        <v>2.2829379789855952E-2</v>
      </c>
      <c r="AA85" s="215">
        <f>'MM (CH4)'!AA111+'MM (N2O)'!AA112</f>
        <v>4.8502157966528084E-2</v>
      </c>
      <c r="AB85" s="215">
        <f>'MM (CH4)'!AB111+'MM (N2O)'!AB112</f>
        <v>0.1531968466462022</v>
      </c>
      <c r="AC85" s="212">
        <f t="shared" si="2"/>
        <v>153196.8466462022</v>
      </c>
      <c r="AD85" s="128"/>
      <c r="AE85" s="128"/>
    </row>
    <row r="86" spans="1:31" ht="21" customHeight="1" x14ac:dyDescent="0.35">
      <c r="A86" s="128"/>
      <c r="B86" s="216"/>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row>
    <row r="87" spans="1:31" ht="21" customHeight="1" x14ac:dyDescent="0.35">
      <c r="A87" s="128"/>
      <c r="B87" s="121" t="s">
        <v>145</v>
      </c>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row>
    <row r="88" spans="1:31" ht="21" customHeight="1" x14ac:dyDescent="0.35">
      <c r="A88" s="128"/>
      <c r="B88" s="199"/>
      <c r="C88" s="199"/>
      <c r="D88" s="199"/>
      <c r="E88" s="199"/>
      <c r="F88" s="199"/>
      <c r="G88" s="199"/>
      <c r="H88" s="199"/>
      <c r="I88" s="199"/>
      <c r="J88" s="199"/>
      <c r="K88" s="199"/>
      <c r="L88" s="199"/>
      <c r="M88" s="199"/>
      <c r="N88" s="199"/>
      <c r="O88" s="199"/>
      <c r="P88" s="199"/>
      <c r="Q88" s="199"/>
      <c r="R88" s="199"/>
      <c r="S88" s="199"/>
      <c r="T88" s="199"/>
      <c r="U88" s="199"/>
      <c r="V88" s="199"/>
      <c r="W88" s="199"/>
      <c r="X88" s="199"/>
      <c r="Y88" s="199"/>
      <c r="Z88" s="199"/>
      <c r="AA88" s="199"/>
      <c r="AB88" s="199"/>
      <c r="AC88" s="128"/>
      <c r="AD88" s="128"/>
      <c r="AE88" s="128"/>
    </row>
    <row r="89" spans="1:31" ht="21" customHeight="1" x14ac:dyDescent="0.35">
      <c r="A89" s="200"/>
      <c r="B89" s="396" t="s">
        <v>146</v>
      </c>
      <c r="C89" s="387"/>
      <c r="D89" s="387"/>
      <c r="E89" s="387"/>
      <c r="F89" s="387"/>
      <c r="G89" s="387"/>
      <c r="H89" s="387"/>
      <c r="I89" s="387"/>
      <c r="J89" s="387"/>
      <c r="K89" s="387"/>
      <c r="L89" s="387"/>
      <c r="M89" s="387"/>
      <c r="N89" s="387"/>
      <c r="O89" s="387"/>
      <c r="P89" s="387"/>
      <c r="Q89" s="387"/>
      <c r="R89" s="387"/>
      <c r="S89" s="387"/>
      <c r="T89" s="387"/>
      <c r="U89" s="387"/>
      <c r="V89" s="387"/>
      <c r="W89" s="387"/>
      <c r="X89" s="387"/>
      <c r="Y89" s="387"/>
      <c r="Z89" s="387"/>
      <c r="AA89" s="387"/>
      <c r="AB89" s="377"/>
      <c r="AC89" s="180"/>
      <c r="AD89" s="180"/>
      <c r="AE89" s="180"/>
    </row>
    <row r="90" spans="1:31" ht="21" customHeight="1" x14ac:dyDescent="0.35">
      <c r="A90" s="200"/>
      <c r="B90" s="394" t="s">
        <v>76</v>
      </c>
      <c r="C90" s="394" t="s">
        <v>71</v>
      </c>
      <c r="D90" s="395" t="s">
        <v>122</v>
      </c>
      <c r="E90" s="387"/>
      <c r="F90" s="387"/>
      <c r="G90" s="387"/>
      <c r="H90" s="377"/>
      <c r="I90" s="395" t="s">
        <v>123</v>
      </c>
      <c r="J90" s="387"/>
      <c r="K90" s="387"/>
      <c r="L90" s="387"/>
      <c r="M90" s="377"/>
      <c r="N90" s="395" t="s">
        <v>124</v>
      </c>
      <c r="O90" s="387"/>
      <c r="P90" s="387"/>
      <c r="Q90" s="387"/>
      <c r="R90" s="377"/>
      <c r="S90" s="394" t="s">
        <v>125</v>
      </c>
      <c r="T90" s="394" t="s">
        <v>59</v>
      </c>
      <c r="U90" s="394" t="s">
        <v>126</v>
      </c>
      <c r="V90" s="394" t="s">
        <v>58</v>
      </c>
      <c r="W90" s="394" t="s">
        <v>127</v>
      </c>
      <c r="X90" s="394" t="s">
        <v>54</v>
      </c>
      <c r="Y90" s="394" t="s">
        <v>52</v>
      </c>
      <c r="Z90" s="394" t="s">
        <v>60</v>
      </c>
      <c r="AA90" s="394" t="s">
        <v>128</v>
      </c>
      <c r="AB90" s="394" t="s">
        <v>129</v>
      </c>
      <c r="AC90" s="394" t="s">
        <v>348</v>
      </c>
      <c r="AD90" s="201"/>
      <c r="AE90" s="201"/>
    </row>
    <row r="91" spans="1:31" ht="21" customHeight="1" x14ac:dyDescent="0.35">
      <c r="A91" s="200"/>
      <c r="B91" s="375"/>
      <c r="C91" s="375"/>
      <c r="D91" s="394" t="s">
        <v>47</v>
      </c>
      <c r="E91" s="395" t="s">
        <v>130</v>
      </c>
      <c r="F91" s="387"/>
      <c r="G91" s="377"/>
      <c r="H91" s="394" t="s">
        <v>131</v>
      </c>
      <c r="I91" s="394" t="s">
        <v>47</v>
      </c>
      <c r="J91" s="395" t="s">
        <v>130</v>
      </c>
      <c r="K91" s="387"/>
      <c r="L91" s="377"/>
      <c r="M91" s="394" t="s">
        <v>132</v>
      </c>
      <c r="N91" s="394" t="s">
        <v>47</v>
      </c>
      <c r="O91" s="395" t="s">
        <v>130</v>
      </c>
      <c r="P91" s="387"/>
      <c r="Q91" s="377"/>
      <c r="R91" s="394" t="s">
        <v>133</v>
      </c>
      <c r="S91" s="375"/>
      <c r="T91" s="375"/>
      <c r="U91" s="375"/>
      <c r="V91" s="375"/>
      <c r="W91" s="375"/>
      <c r="X91" s="375"/>
      <c r="Y91" s="375"/>
      <c r="Z91" s="375"/>
      <c r="AA91" s="375"/>
      <c r="AB91" s="375"/>
      <c r="AC91" s="375"/>
      <c r="AD91" s="201"/>
      <c r="AE91" s="201"/>
    </row>
    <row r="92" spans="1:31" ht="21" customHeight="1" x14ac:dyDescent="0.35">
      <c r="A92" s="200"/>
      <c r="B92" s="377"/>
      <c r="C92" s="377"/>
      <c r="D92" s="377"/>
      <c r="E92" s="190" t="s">
        <v>134</v>
      </c>
      <c r="F92" s="190" t="s">
        <v>135</v>
      </c>
      <c r="G92" s="190" t="s">
        <v>136</v>
      </c>
      <c r="H92" s="377"/>
      <c r="I92" s="377"/>
      <c r="J92" s="190" t="s">
        <v>134</v>
      </c>
      <c r="K92" s="190" t="s">
        <v>135</v>
      </c>
      <c r="L92" s="190" t="s">
        <v>136</v>
      </c>
      <c r="M92" s="377"/>
      <c r="N92" s="377"/>
      <c r="O92" s="190" t="s">
        <v>134</v>
      </c>
      <c r="P92" s="190" t="s">
        <v>135</v>
      </c>
      <c r="Q92" s="190" t="s">
        <v>136</v>
      </c>
      <c r="R92" s="377"/>
      <c r="S92" s="377"/>
      <c r="T92" s="377"/>
      <c r="U92" s="377"/>
      <c r="V92" s="377"/>
      <c r="W92" s="377"/>
      <c r="X92" s="377"/>
      <c r="Y92" s="377"/>
      <c r="Z92" s="377"/>
      <c r="AA92" s="377"/>
      <c r="AB92" s="377"/>
      <c r="AC92" s="377"/>
      <c r="AD92" s="201"/>
      <c r="AE92" s="201"/>
    </row>
    <row r="93" spans="1:31" ht="21" customHeight="1" x14ac:dyDescent="0.35">
      <c r="A93" s="128"/>
      <c r="B93" s="122">
        <v>2003</v>
      </c>
      <c r="C93" s="173" t="s">
        <v>17</v>
      </c>
      <c r="D93" s="213">
        <f>'MM (CH4)'!D120+'MM (N2O)'!D121</f>
        <v>1.3463138599999999E-2</v>
      </c>
      <c r="E93" s="213">
        <f>'MM (CH4)'!E120+'MM (N2O)'!E121</f>
        <v>2.4468696000000006E-3</v>
      </c>
      <c r="F93" s="213">
        <f>'MM (CH4)'!F120+'MM (N2O)'!F121</f>
        <v>6.3270372000000007E-3</v>
      </c>
      <c r="G93" s="213">
        <f>'MM (CH4)'!G120+'MM (N2O)'!G121</f>
        <v>4.0715027999999997E-3</v>
      </c>
      <c r="H93" s="213">
        <f>'MM (CH4)'!H120+'MM (N2O)'!H121</f>
        <v>2.63085482E-2</v>
      </c>
      <c r="I93" s="213">
        <f>'MM (CH4)'!I120+'MM (N2O)'!I121</f>
        <v>2.1870586000000002E-3</v>
      </c>
      <c r="J93" s="213">
        <f>'MM (CH4)'!J120+'MM (N2O)'!J121</f>
        <v>6.4184120000000005E-4</v>
      </c>
      <c r="K93" s="213">
        <f>'MM (CH4)'!K120+'MM (N2O)'!K121</f>
        <v>1.7476523999999998E-3</v>
      </c>
      <c r="L93" s="213">
        <f>'MM (CH4)'!L120+'MM (N2O)'!L121</f>
        <v>1.4037956E-3</v>
      </c>
      <c r="M93" s="213">
        <f>'MM (CH4)'!M120+'MM (N2O)'!M121</f>
        <v>5.9803478000000007E-3</v>
      </c>
      <c r="N93" s="213">
        <f>'MM (CH4)'!N120+'MM (N2O)'!N121</f>
        <v>3.3357740000000008E-4</v>
      </c>
      <c r="O93" s="213">
        <f>'MM (CH4)'!O120+'MM (N2O)'!O121</f>
        <v>1.158652E-4</v>
      </c>
      <c r="P93" s="213">
        <f>'MM (CH4)'!P120+'MM (N2O)'!P121</f>
        <v>4.1607720000000001E-4</v>
      </c>
      <c r="Q93" s="213">
        <f>'MM (CH4)'!Q120+'MM (N2O)'!Q121</f>
        <v>4.6586400000000002E-4</v>
      </c>
      <c r="R93" s="213">
        <f>'MM (CH4)'!R120+'MM (N2O)'!R121</f>
        <v>1.3313837999999998E-3</v>
      </c>
      <c r="S93" s="213">
        <f>'MM (CH4)'!S120+'MM (N2O)'!S121</f>
        <v>3.36202798E-2</v>
      </c>
      <c r="T93" s="213">
        <f>'MM (CH4)'!T120+'MM (N2O)'!T121</f>
        <v>4.6399999999999996E-6</v>
      </c>
      <c r="U93" s="213">
        <f>'MM (CH4)'!U120+'MM (N2O)'!U121</f>
        <v>1.547788E-3</v>
      </c>
      <c r="V93" s="213">
        <f>'MM (CH4)'!V120+'MM (N2O)'!V121</f>
        <v>1.8942391999999999E-3</v>
      </c>
      <c r="W93" s="213">
        <f>'MM (CH4)'!W120+'MM (N2O)'!W121</f>
        <v>0</v>
      </c>
      <c r="X93" s="213">
        <f>'MM (CH4)'!X120+'MM (N2O)'!X121</f>
        <v>0</v>
      </c>
      <c r="Y93" s="213">
        <f>'MM (CH4)'!Y120+'MM (N2O)'!Y121</f>
        <v>0</v>
      </c>
      <c r="Z93" s="213">
        <f>'MM (CH4)'!Z120+'MM (N2O)'!Z121</f>
        <v>7.1158200000000001E-3</v>
      </c>
      <c r="AA93" s="213">
        <f>'MM (CH4)'!AA120+'MM (N2O)'!AA121</f>
        <v>1.0562487200000002E-2</v>
      </c>
      <c r="AB93" s="213">
        <f>'MM (CH4)'!AB120+'MM (N2O)'!AB121</f>
        <v>4.4182766999999998E-2</v>
      </c>
      <c r="AC93" s="212">
        <f>AB93*10^6</f>
        <v>44182.767</v>
      </c>
      <c r="AD93" s="212"/>
      <c r="AE93" s="212"/>
    </row>
    <row r="94" spans="1:31" ht="21" customHeight="1" x14ac:dyDescent="0.35">
      <c r="A94" s="128"/>
      <c r="B94" s="107">
        <v>2004</v>
      </c>
      <c r="C94" s="108" t="s">
        <v>17</v>
      </c>
      <c r="D94" s="214">
        <f>'MM (CH4)'!D121+'MM (N2O)'!D122</f>
        <v>1.329638531865E-2</v>
      </c>
      <c r="E94" s="214">
        <f>'MM (CH4)'!E121+'MM (N2O)'!E122</f>
        <v>2.3934624634000001E-3</v>
      </c>
      <c r="F94" s="214">
        <f>'MM (CH4)'!F121+'MM (N2O)'!F122</f>
        <v>6.2352884439999994E-3</v>
      </c>
      <c r="G94" s="214">
        <f>'MM (CH4)'!G121+'MM (N2O)'!G122</f>
        <v>3.9862785119999999E-3</v>
      </c>
      <c r="H94" s="214">
        <f>'MM (CH4)'!H121+'MM (N2O)'!H122</f>
        <v>2.5911414738049993E-2</v>
      </c>
      <c r="I94" s="214">
        <f>'MM (CH4)'!I121+'MM (N2O)'!I122</f>
        <v>1.8124379455999999E-3</v>
      </c>
      <c r="J94" s="214">
        <f>'MM (CH4)'!J121+'MM (N2O)'!J122</f>
        <v>5.3751202889999999E-4</v>
      </c>
      <c r="K94" s="214">
        <f>'MM (CH4)'!K121+'MM (N2O)'!K122</f>
        <v>1.4383383416999998E-3</v>
      </c>
      <c r="L94" s="214">
        <f>'MM (CH4)'!L121+'MM (N2O)'!L122</f>
        <v>1.1463005865999997E-3</v>
      </c>
      <c r="M94" s="214">
        <f>'MM (CH4)'!M121+'MM (N2O)'!M122</f>
        <v>4.934588902799999E-3</v>
      </c>
      <c r="N94" s="214">
        <f>'MM (CH4)'!N121+'MM (N2O)'!N122</f>
        <v>3.1574383900000001E-4</v>
      </c>
      <c r="O94" s="214">
        <f>'MM (CH4)'!O121+'MM (N2O)'!O122</f>
        <v>1.3039574940000001E-4</v>
      </c>
      <c r="P94" s="214">
        <f>'MM (CH4)'!P121+'MM (N2O)'!P122</f>
        <v>4.104056715E-4</v>
      </c>
      <c r="Q94" s="214">
        <f>'MM (CH4)'!Q121+'MM (N2O)'!Q122</f>
        <v>4.1666876159999995E-4</v>
      </c>
      <c r="R94" s="214">
        <f>'MM (CH4)'!R121+'MM (N2O)'!R122</f>
        <v>1.2732140215000001E-3</v>
      </c>
      <c r="S94" s="214">
        <f>'MM (CH4)'!S121+'MM (N2O)'!S122</f>
        <v>3.211921766235E-2</v>
      </c>
      <c r="T94" s="214">
        <f>'MM (CH4)'!T121+'MM (N2O)'!T122</f>
        <v>3.7598500000000001E-6</v>
      </c>
      <c r="U94" s="214">
        <f>'MM (CH4)'!U121+'MM (N2O)'!U122</f>
        <v>1.7124325129999997E-3</v>
      </c>
      <c r="V94" s="214">
        <f>'MM (CH4)'!V121+'MM (N2O)'!V122</f>
        <v>1.7884172778499998E-3</v>
      </c>
      <c r="W94" s="214">
        <f>'MM (CH4)'!W121+'MM (N2O)'!W122</f>
        <v>1.619505E-7</v>
      </c>
      <c r="X94" s="214">
        <f>'MM (CH4)'!X121+'MM (N2O)'!X122</f>
        <v>3.9149999999999997E-8</v>
      </c>
      <c r="Y94" s="214">
        <f>'MM (CH4)'!Y121+'MM (N2O)'!Y122</f>
        <v>0</v>
      </c>
      <c r="Z94" s="214">
        <f>'MM (CH4)'!Z121+'MM (N2O)'!Z122</f>
        <v>7.62113875E-3</v>
      </c>
      <c r="AA94" s="214">
        <f>'MM (CH4)'!AA121+'MM (N2O)'!AA122</f>
        <v>1.1125949491349998E-2</v>
      </c>
      <c r="AB94" s="214">
        <f>'MM (CH4)'!AB121+'MM (N2O)'!AB122</f>
        <v>4.3245167153699998E-2</v>
      </c>
      <c r="AC94" s="212">
        <f t="shared" ref="AC94:AC113" si="3">AB94*10^6</f>
        <v>43245.1671537</v>
      </c>
      <c r="AD94" s="212"/>
      <c r="AE94" s="212"/>
    </row>
    <row r="95" spans="1:31" ht="21" customHeight="1" x14ac:dyDescent="0.35">
      <c r="A95" s="128"/>
      <c r="B95" s="107">
        <v>2005</v>
      </c>
      <c r="C95" s="108" t="s">
        <v>17</v>
      </c>
      <c r="D95" s="214">
        <f>'MM (CH4)'!D122+'MM (N2O)'!D123</f>
        <v>1.3129632037299999E-2</v>
      </c>
      <c r="E95" s="214">
        <f>'MM (CH4)'!E122+'MM (N2O)'!E123</f>
        <v>2.3400553268E-3</v>
      </c>
      <c r="F95" s="214">
        <f>'MM (CH4)'!F122+'MM (N2O)'!F123</f>
        <v>6.1435396879999998E-3</v>
      </c>
      <c r="G95" s="214">
        <f>'MM (CH4)'!G122+'MM (N2O)'!G123</f>
        <v>3.9010542240000001E-3</v>
      </c>
      <c r="H95" s="214">
        <f>'MM (CH4)'!H122+'MM (N2O)'!H123</f>
        <v>2.5514281276099993E-2</v>
      </c>
      <c r="I95" s="214">
        <f>'MM (CH4)'!I122+'MM (N2O)'!I123</f>
        <v>1.4378172912E-3</v>
      </c>
      <c r="J95" s="214">
        <f>'MM (CH4)'!J122+'MM (N2O)'!J123</f>
        <v>4.3318285780000003E-4</v>
      </c>
      <c r="K95" s="214">
        <f>'MM (CH4)'!K122+'MM (N2O)'!K123</f>
        <v>1.1290242833999998E-3</v>
      </c>
      <c r="L95" s="214">
        <f>'MM (CH4)'!L122+'MM (N2O)'!L123</f>
        <v>8.8880557319999994E-4</v>
      </c>
      <c r="M95" s="214">
        <f>'MM (CH4)'!M122+'MM (N2O)'!M123</f>
        <v>3.888830005599999E-3</v>
      </c>
      <c r="N95" s="214">
        <f>'MM (CH4)'!N122+'MM (N2O)'!N123</f>
        <v>2.97910278E-4</v>
      </c>
      <c r="O95" s="214">
        <f>'MM (CH4)'!O122+'MM (N2O)'!O123</f>
        <v>1.4492629879999999E-4</v>
      </c>
      <c r="P95" s="214">
        <f>'MM (CH4)'!P122+'MM (N2O)'!P123</f>
        <v>4.0473414299999999E-4</v>
      </c>
      <c r="Q95" s="214">
        <f>'MM (CH4)'!Q122+'MM (N2O)'!Q123</f>
        <v>3.6747352320000003E-4</v>
      </c>
      <c r="R95" s="214">
        <f>'MM (CH4)'!R122+'MM (N2O)'!R123</f>
        <v>1.2150442429999999E-3</v>
      </c>
      <c r="S95" s="214">
        <f>'MM (CH4)'!S122+'MM (N2O)'!S123</f>
        <v>3.06181555247E-2</v>
      </c>
      <c r="T95" s="214">
        <f>'MM (CH4)'!T122+'MM (N2O)'!T123</f>
        <v>2.8796999999999997E-6</v>
      </c>
      <c r="U95" s="214">
        <f>'MM (CH4)'!U122+'MM (N2O)'!U123</f>
        <v>1.8770770260000001E-3</v>
      </c>
      <c r="V95" s="214">
        <f>'MM (CH4)'!V122+'MM (N2O)'!V123</f>
        <v>1.6825953556999999E-3</v>
      </c>
      <c r="W95" s="214">
        <f>'MM (CH4)'!W122+'MM (N2O)'!W123</f>
        <v>3.2390100000000001E-7</v>
      </c>
      <c r="X95" s="214">
        <f>'MM (CH4)'!X122+'MM (N2O)'!X123</f>
        <v>7.8299999999999993E-8</v>
      </c>
      <c r="Y95" s="214">
        <f>'MM (CH4)'!Y122+'MM (N2O)'!Y123</f>
        <v>0</v>
      </c>
      <c r="Z95" s="214">
        <f>'MM (CH4)'!Z122+'MM (N2O)'!Z123</f>
        <v>8.1264574999999999E-3</v>
      </c>
      <c r="AA95" s="214">
        <f>'MM (CH4)'!AA122+'MM (N2O)'!AA123</f>
        <v>1.1689411782699999E-2</v>
      </c>
      <c r="AB95" s="214">
        <f>'MM (CH4)'!AB122+'MM (N2O)'!AB123</f>
        <v>4.2307567307399992E-2</v>
      </c>
      <c r="AC95" s="212">
        <f t="shared" si="3"/>
        <v>42307.567307399993</v>
      </c>
      <c r="AD95" s="212"/>
      <c r="AE95" s="212"/>
    </row>
    <row r="96" spans="1:31" ht="21" customHeight="1" x14ac:dyDescent="0.35">
      <c r="A96" s="128"/>
      <c r="B96" s="107">
        <v>2006</v>
      </c>
      <c r="C96" s="108" t="s">
        <v>17</v>
      </c>
      <c r="D96" s="214">
        <f>'MM (CH4)'!D123+'MM (N2O)'!D124</f>
        <v>1.2962878755949999E-2</v>
      </c>
      <c r="E96" s="214">
        <f>'MM (CH4)'!E123+'MM (N2O)'!E124</f>
        <v>2.2866481902000003E-3</v>
      </c>
      <c r="F96" s="214">
        <f>'MM (CH4)'!F123+'MM (N2O)'!F124</f>
        <v>6.0517909319999993E-3</v>
      </c>
      <c r="G96" s="214">
        <f>'MM (CH4)'!G123+'MM (N2O)'!G124</f>
        <v>3.8158299359999999E-3</v>
      </c>
      <c r="H96" s="214">
        <f>'MM (CH4)'!H123+'MM (N2O)'!H124</f>
        <v>2.5117147814149997E-2</v>
      </c>
      <c r="I96" s="214">
        <f>'MM (CH4)'!I123+'MM (N2O)'!I124</f>
        <v>1.0631966368000001E-3</v>
      </c>
      <c r="J96" s="214">
        <f>'MM (CH4)'!J123+'MM (N2O)'!J124</f>
        <v>3.2885368669999991E-4</v>
      </c>
      <c r="K96" s="214">
        <f>'MM (CH4)'!K123+'MM (N2O)'!K124</f>
        <v>8.1971022509999992E-4</v>
      </c>
      <c r="L96" s="214">
        <f>'MM (CH4)'!L123+'MM (N2O)'!L124</f>
        <v>6.3131055979999992E-4</v>
      </c>
      <c r="M96" s="214">
        <f>'MM (CH4)'!M123+'MM (N2O)'!M124</f>
        <v>2.8430711083999999E-3</v>
      </c>
      <c r="N96" s="214">
        <f>'MM (CH4)'!N123+'MM (N2O)'!N124</f>
        <v>2.8007671700000004E-4</v>
      </c>
      <c r="O96" s="214">
        <f>'MM (CH4)'!O123+'MM (N2O)'!O124</f>
        <v>1.594568482E-4</v>
      </c>
      <c r="P96" s="214">
        <f>'MM (CH4)'!P123+'MM (N2O)'!P124</f>
        <v>3.9906261450000003E-4</v>
      </c>
      <c r="Q96" s="214">
        <f>'MM (CH4)'!Q123+'MM (N2O)'!Q124</f>
        <v>3.1827828479999995E-4</v>
      </c>
      <c r="R96" s="214">
        <f>'MM (CH4)'!R123+'MM (N2O)'!R124</f>
        <v>1.1568744644999999E-3</v>
      </c>
      <c r="S96" s="214">
        <f>'MM (CH4)'!S123+'MM (N2O)'!S124</f>
        <v>2.911709338705E-2</v>
      </c>
      <c r="T96" s="214">
        <f>'MM (CH4)'!T123+'MM (N2O)'!T124</f>
        <v>1.9995499999999998E-6</v>
      </c>
      <c r="U96" s="214">
        <f>'MM (CH4)'!U123+'MM (N2O)'!U124</f>
        <v>2.0417215390000003E-3</v>
      </c>
      <c r="V96" s="214">
        <f>'MM (CH4)'!V123+'MM (N2O)'!V124</f>
        <v>1.57677343355E-3</v>
      </c>
      <c r="W96" s="214">
        <f>'MM (CH4)'!W123+'MM (N2O)'!W124</f>
        <v>4.8585150000000001E-7</v>
      </c>
      <c r="X96" s="214">
        <f>'MM (CH4)'!X123+'MM (N2O)'!X124</f>
        <v>1.1745000000000001E-7</v>
      </c>
      <c r="Y96" s="214">
        <f>'MM (CH4)'!Y123+'MM (N2O)'!Y124</f>
        <v>0</v>
      </c>
      <c r="Z96" s="214">
        <f>'MM (CH4)'!Z123+'MM (N2O)'!Z124</f>
        <v>8.6317762500000006E-3</v>
      </c>
      <c r="AA96" s="214">
        <f>'MM (CH4)'!AA123+'MM (N2O)'!AA124</f>
        <v>1.2252874074050003E-2</v>
      </c>
      <c r="AB96" s="214">
        <f>'MM (CH4)'!AB123+'MM (N2O)'!AB124</f>
        <v>4.1369967461099999E-2</v>
      </c>
      <c r="AC96" s="212">
        <f t="shared" si="3"/>
        <v>41369.967461100001</v>
      </c>
      <c r="AD96" s="212"/>
      <c r="AE96" s="212"/>
    </row>
    <row r="97" spans="1:31" ht="21" customHeight="1" x14ac:dyDescent="0.35">
      <c r="A97" s="128"/>
      <c r="B97" s="107">
        <v>2007</v>
      </c>
      <c r="C97" s="108" t="s">
        <v>17</v>
      </c>
      <c r="D97" s="214">
        <f>'MM (CH4)'!D124+'MM (N2O)'!D125</f>
        <v>1.27961254746E-2</v>
      </c>
      <c r="E97" s="214">
        <f>'MM (CH4)'!E124+'MM (N2O)'!E125</f>
        <v>2.2332410536000003E-3</v>
      </c>
      <c r="F97" s="214">
        <f>'MM (CH4)'!F124+'MM (N2O)'!F125</f>
        <v>5.9600421759999998E-3</v>
      </c>
      <c r="G97" s="214">
        <f>'MM (CH4)'!G124+'MM (N2O)'!G125</f>
        <v>3.7306056479999997E-3</v>
      </c>
      <c r="H97" s="214">
        <f>'MM (CH4)'!H124+'MM (N2O)'!H125</f>
        <v>2.4720014352199997E-2</v>
      </c>
      <c r="I97" s="214">
        <f>'MM (CH4)'!I124+'MM (N2O)'!I125</f>
        <v>6.8857598239999997E-4</v>
      </c>
      <c r="J97" s="214">
        <f>'MM (CH4)'!J124+'MM (N2O)'!J125</f>
        <v>2.2452451559999999E-4</v>
      </c>
      <c r="K97" s="214">
        <f>'MM (CH4)'!K124+'MM (N2O)'!K125</f>
        <v>5.1039616680000001E-4</v>
      </c>
      <c r="L97" s="214">
        <f>'MM (CH4)'!L124+'MM (N2O)'!L125</f>
        <v>3.7381554639999995E-4</v>
      </c>
      <c r="M97" s="214">
        <f>'MM (CH4)'!M124+'MM (N2O)'!M125</f>
        <v>1.7973122111999997E-3</v>
      </c>
      <c r="N97" s="214">
        <f>'MM (CH4)'!N124+'MM (N2O)'!N125</f>
        <v>2.6224315599999998E-4</v>
      </c>
      <c r="O97" s="214">
        <f>'MM (CH4)'!O124+'MM (N2O)'!O125</f>
        <v>1.739873976E-4</v>
      </c>
      <c r="P97" s="214">
        <f>'MM (CH4)'!P124+'MM (N2O)'!P125</f>
        <v>3.9339108599999997E-4</v>
      </c>
      <c r="Q97" s="214">
        <f>'MM (CH4)'!Q124+'MM (N2O)'!Q125</f>
        <v>2.6908304639999998E-4</v>
      </c>
      <c r="R97" s="214">
        <f>'MM (CH4)'!R124+'MM (N2O)'!R125</f>
        <v>1.0987046859999997E-3</v>
      </c>
      <c r="S97" s="214">
        <f>'MM (CH4)'!S124+'MM (N2O)'!S125</f>
        <v>2.76160312494E-2</v>
      </c>
      <c r="T97" s="214">
        <f>'MM (CH4)'!T124+'MM (N2O)'!T125</f>
        <v>1.1193999999999998E-6</v>
      </c>
      <c r="U97" s="214">
        <f>'MM (CH4)'!U124+'MM (N2O)'!U125</f>
        <v>2.2063660520000002E-3</v>
      </c>
      <c r="V97" s="214">
        <f>'MM (CH4)'!V124+'MM (N2O)'!V125</f>
        <v>1.4709515113999999E-3</v>
      </c>
      <c r="W97" s="214">
        <f>'MM (CH4)'!W124+'MM (N2O)'!W125</f>
        <v>6.4780200000000002E-7</v>
      </c>
      <c r="X97" s="214">
        <f>'MM (CH4)'!X124+'MM (N2O)'!X125</f>
        <v>1.5659999999999999E-7</v>
      </c>
      <c r="Y97" s="214">
        <f>'MM (CH4)'!Y124+'MM (N2O)'!Y125</f>
        <v>0</v>
      </c>
      <c r="Z97" s="214">
        <f>'MM (CH4)'!Z124+'MM (N2O)'!Z125</f>
        <v>9.1370949999999996E-3</v>
      </c>
      <c r="AA97" s="214">
        <f>'MM (CH4)'!AA124+'MM (N2O)'!AA125</f>
        <v>1.28163363654E-2</v>
      </c>
      <c r="AB97" s="214">
        <f>'MM (CH4)'!AB124+'MM (N2O)'!AB125</f>
        <v>4.0432367614799999E-2</v>
      </c>
      <c r="AC97" s="212">
        <f t="shared" si="3"/>
        <v>40432.367614800001</v>
      </c>
      <c r="AD97" s="212"/>
      <c r="AE97" s="212"/>
    </row>
    <row r="98" spans="1:31" ht="21" customHeight="1" x14ac:dyDescent="0.35">
      <c r="A98" s="128"/>
      <c r="B98" s="107">
        <v>2008</v>
      </c>
      <c r="C98" s="108" t="s">
        <v>17</v>
      </c>
      <c r="D98" s="214">
        <f>'MM (CH4)'!D125+'MM (N2O)'!D126</f>
        <v>1.233697699884E-2</v>
      </c>
      <c r="E98" s="214">
        <f>'MM (CH4)'!E125+'MM (N2O)'!E126</f>
        <v>2.2939208303999997E-3</v>
      </c>
      <c r="F98" s="214">
        <f>'MM (CH4)'!F125+'MM (N2O)'!F126</f>
        <v>5.3544036673599995E-3</v>
      </c>
      <c r="G98" s="214">
        <f>'MM (CH4)'!G125+'MM (N2O)'!G126</f>
        <v>3.4749298653600001E-3</v>
      </c>
      <c r="H98" s="214">
        <f>'MM (CH4)'!H125+'MM (N2O)'!H126</f>
        <v>2.3460231361959998E-2</v>
      </c>
      <c r="I98" s="214">
        <f>'MM (CH4)'!I125+'MM (N2O)'!I126</f>
        <v>6.3679788104E-4</v>
      </c>
      <c r="J98" s="214">
        <f>'MM (CH4)'!J125+'MM (N2O)'!J126</f>
        <v>2.0999210231999998E-4</v>
      </c>
      <c r="K98" s="214">
        <f>'MM (CH4)'!K125+'MM (N2O)'!K126</f>
        <v>4.6094250383999999E-4</v>
      </c>
      <c r="L98" s="214">
        <f>'MM (CH4)'!L125+'MM (N2O)'!L126</f>
        <v>3.6123212559999998E-4</v>
      </c>
      <c r="M98" s="214">
        <f>'MM (CH4)'!M125+'MM (N2O)'!M126</f>
        <v>1.6689646128E-3</v>
      </c>
      <c r="N98" s="214">
        <f>'MM (CH4)'!N125+'MM (N2O)'!N126</f>
        <v>2.4480988788000001E-4</v>
      </c>
      <c r="O98" s="214">
        <f>'MM (CH4)'!O125+'MM (N2O)'!O126</f>
        <v>2.7444463264E-4</v>
      </c>
      <c r="P98" s="214">
        <f>'MM (CH4)'!P125+'MM (N2O)'!P126</f>
        <v>3.6463024488000002E-4</v>
      </c>
      <c r="Q98" s="214">
        <f>'MM (CH4)'!Q125+'MM (N2O)'!Q126</f>
        <v>3.0212677992E-4</v>
      </c>
      <c r="R98" s="214">
        <f>'MM (CH4)'!R125+'MM (N2O)'!R126</f>
        <v>1.1860115453199999E-3</v>
      </c>
      <c r="S98" s="214">
        <f>'MM (CH4)'!S125+'MM (N2O)'!S126</f>
        <v>2.631520752008E-2</v>
      </c>
      <c r="T98" s="214">
        <f>'MM (CH4)'!T125+'MM (N2O)'!T126</f>
        <v>1.2309919999999999E-6</v>
      </c>
      <c r="U98" s="214">
        <f>'MM (CH4)'!U125+'MM (N2O)'!U126</f>
        <v>2.0830916919999999E-3</v>
      </c>
      <c r="V98" s="214">
        <f>'MM (CH4)'!V125+'MM (N2O)'!V126</f>
        <v>1.454825554E-3</v>
      </c>
      <c r="W98" s="214">
        <f>'MM (CH4)'!W125+'MM (N2O)'!W126</f>
        <v>1.0720488000000001E-6</v>
      </c>
      <c r="X98" s="214">
        <f>'MM (CH4)'!X125+'MM (N2O)'!X126</f>
        <v>6.5145599999999987E-7</v>
      </c>
      <c r="Y98" s="214">
        <f>'MM (CH4)'!Y125+'MM (N2O)'!Y126</f>
        <v>1.7817599999999999E-8</v>
      </c>
      <c r="Z98" s="214">
        <f>'MM (CH4)'!Z125+'MM (N2O)'!Z126</f>
        <v>1.0138520612000001E-2</v>
      </c>
      <c r="AA98" s="214">
        <f>'MM (CH4)'!AA125+'MM (N2O)'!AA126</f>
        <v>1.3679410172400003E-2</v>
      </c>
      <c r="AB98" s="214">
        <f>'MM (CH4)'!AB125+'MM (N2O)'!AB126</f>
        <v>3.999461769248E-2</v>
      </c>
      <c r="AC98" s="212">
        <f t="shared" si="3"/>
        <v>39994.617692480002</v>
      </c>
      <c r="AD98" s="212"/>
      <c r="AE98" s="212"/>
    </row>
    <row r="99" spans="1:31" ht="21" customHeight="1" x14ac:dyDescent="0.35">
      <c r="A99" s="128"/>
      <c r="B99" s="107">
        <v>2009</v>
      </c>
      <c r="C99" s="108" t="s">
        <v>17</v>
      </c>
      <c r="D99" s="214">
        <f>'MM (CH4)'!D126+'MM (N2O)'!D127</f>
        <v>1.1877828523080001E-2</v>
      </c>
      <c r="E99" s="214">
        <f>'MM (CH4)'!E126+'MM (N2O)'!E127</f>
        <v>2.3546006072E-3</v>
      </c>
      <c r="F99" s="214">
        <f>'MM (CH4)'!F126+'MM (N2O)'!F127</f>
        <v>4.7487651587199992E-3</v>
      </c>
      <c r="G99" s="214">
        <f>'MM (CH4)'!G126+'MM (N2O)'!G127</f>
        <v>3.2192540827199996E-3</v>
      </c>
      <c r="H99" s="214">
        <f>'MM (CH4)'!H126+'MM (N2O)'!H127</f>
        <v>2.220044837172E-2</v>
      </c>
      <c r="I99" s="214">
        <f>'MM (CH4)'!I126+'MM (N2O)'!I127</f>
        <v>5.8501977968000002E-4</v>
      </c>
      <c r="J99" s="214">
        <f>'MM (CH4)'!J126+'MM (N2O)'!J127</f>
        <v>1.9545968903999996E-4</v>
      </c>
      <c r="K99" s="214">
        <f>'MM (CH4)'!K126+'MM (N2O)'!K127</f>
        <v>4.1148884088000002E-4</v>
      </c>
      <c r="L99" s="214">
        <f>'MM (CH4)'!L126+'MM (N2O)'!L127</f>
        <v>3.4864870480000001E-4</v>
      </c>
      <c r="M99" s="214">
        <f>'MM (CH4)'!M126+'MM (N2O)'!M127</f>
        <v>1.5406170143999998E-3</v>
      </c>
      <c r="N99" s="214">
        <f>'MM (CH4)'!N126+'MM (N2O)'!N127</f>
        <v>2.2737661976000002E-4</v>
      </c>
      <c r="O99" s="214">
        <f>'MM (CH4)'!O126+'MM (N2O)'!O127</f>
        <v>3.7490186768000003E-4</v>
      </c>
      <c r="P99" s="214">
        <f>'MM (CH4)'!P126+'MM (N2O)'!P127</f>
        <v>3.3586940376000008E-4</v>
      </c>
      <c r="Q99" s="214">
        <f>'MM (CH4)'!Q126+'MM (N2O)'!Q127</f>
        <v>3.3517051343999997E-4</v>
      </c>
      <c r="R99" s="214">
        <f>'MM (CH4)'!R126+'MM (N2O)'!R127</f>
        <v>1.27331840464E-3</v>
      </c>
      <c r="S99" s="214">
        <f>'MM (CH4)'!S126+'MM (N2O)'!S127</f>
        <v>2.5014383790759997E-2</v>
      </c>
      <c r="T99" s="214">
        <f>'MM (CH4)'!T126+'MM (N2O)'!T127</f>
        <v>1.3425840000000001E-6</v>
      </c>
      <c r="U99" s="214">
        <f>'MM (CH4)'!U126+'MM (N2O)'!U127</f>
        <v>1.9598173319999995E-3</v>
      </c>
      <c r="V99" s="214">
        <f>'MM (CH4)'!V126+'MM (N2O)'!V127</f>
        <v>1.4386995966E-3</v>
      </c>
      <c r="W99" s="214">
        <f>'MM (CH4)'!W126+'MM (N2O)'!W127</f>
        <v>1.4962956000000001E-6</v>
      </c>
      <c r="X99" s="214">
        <f>'MM (CH4)'!X126+'MM (N2O)'!X127</f>
        <v>1.1463119999999998E-6</v>
      </c>
      <c r="Y99" s="214">
        <f>'MM (CH4)'!Y126+'MM (N2O)'!Y127</f>
        <v>3.5635199999999999E-8</v>
      </c>
      <c r="Z99" s="214">
        <f>'MM (CH4)'!Z126+'MM (N2O)'!Z127</f>
        <v>1.1139946224000002E-2</v>
      </c>
      <c r="AA99" s="214">
        <f>'MM (CH4)'!AA126+'MM (N2O)'!AA127</f>
        <v>1.4542483979400002E-2</v>
      </c>
      <c r="AB99" s="214">
        <f>'MM (CH4)'!AB126+'MM (N2O)'!AB127</f>
        <v>3.9556867770160001E-2</v>
      </c>
      <c r="AC99" s="212">
        <f t="shared" si="3"/>
        <v>39556.867770160003</v>
      </c>
      <c r="AD99" s="212"/>
      <c r="AE99" s="212"/>
    </row>
    <row r="100" spans="1:31" ht="21" customHeight="1" x14ac:dyDescent="0.35">
      <c r="A100" s="128"/>
      <c r="B100" s="107">
        <v>2010</v>
      </c>
      <c r="C100" s="108" t="s">
        <v>17</v>
      </c>
      <c r="D100" s="214">
        <f>'MM (CH4)'!D127+'MM (N2O)'!D128</f>
        <v>1.1418680047320001E-2</v>
      </c>
      <c r="E100" s="214">
        <f>'MM (CH4)'!E127+'MM (N2O)'!E128</f>
        <v>2.4152803839999999E-3</v>
      </c>
      <c r="F100" s="214">
        <f>'MM (CH4)'!F127+'MM (N2O)'!F128</f>
        <v>4.143126650079999E-3</v>
      </c>
      <c r="G100" s="214">
        <f>'MM (CH4)'!G127+'MM (N2O)'!G128</f>
        <v>2.9635783000799992E-3</v>
      </c>
      <c r="H100" s="214">
        <f>'MM (CH4)'!H127+'MM (N2O)'!H128</f>
        <v>2.0940665381479998E-2</v>
      </c>
      <c r="I100" s="214">
        <f>'MM (CH4)'!I127+'MM (N2O)'!I128</f>
        <v>5.3324167831999983E-4</v>
      </c>
      <c r="J100" s="214">
        <f>'MM (CH4)'!J127+'MM (N2O)'!J128</f>
        <v>1.8092727575999996E-4</v>
      </c>
      <c r="K100" s="214">
        <f>'MM (CH4)'!K127+'MM (N2O)'!K128</f>
        <v>3.6203517791999999E-4</v>
      </c>
      <c r="L100" s="214">
        <f>'MM (CH4)'!L127+'MM (N2O)'!L128</f>
        <v>3.3606528399999998E-4</v>
      </c>
      <c r="M100" s="214">
        <f>'MM (CH4)'!M127+'MM (N2O)'!M128</f>
        <v>1.4122694159999999E-3</v>
      </c>
      <c r="N100" s="214">
        <f>'MM (CH4)'!N127+'MM (N2O)'!N128</f>
        <v>2.0994335164000003E-4</v>
      </c>
      <c r="O100" s="214">
        <f>'MM (CH4)'!O127+'MM (N2O)'!O128</f>
        <v>4.7535910272000011E-4</v>
      </c>
      <c r="P100" s="214">
        <f>'MM (CH4)'!P127+'MM (N2O)'!P128</f>
        <v>3.0710856264000002E-4</v>
      </c>
      <c r="Q100" s="214">
        <f>'MM (CH4)'!Q127+'MM (N2O)'!Q128</f>
        <v>3.6821424696000004E-4</v>
      </c>
      <c r="R100" s="214">
        <f>'MM (CH4)'!R127+'MM (N2O)'!R128</f>
        <v>1.3606252639600002E-3</v>
      </c>
      <c r="S100" s="214">
        <f>'MM (CH4)'!S127+'MM (N2O)'!S128</f>
        <v>2.3713560061440001E-2</v>
      </c>
      <c r="T100" s="214">
        <f>'MM (CH4)'!T127+'MM (N2O)'!T128</f>
        <v>1.4541760000000002E-6</v>
      </c>
      <c r="U100" s="214">
        <f>'MM (CH4)'!U127+'MM (N2O)'!U128</f>
        <v>1.8365429720000001E-3</v>
      </c>
      <c r="V100" s="214">
        <f>'MM (CH4)'!V127+'MM (N2O)'!V128</f>
        <v>1.4225736392000001E-3</v>
      </c>
      <c r="W100" s="214">
        <f>'MM (CH4)'!W127+'MM (N2O)'!W128</f>
        <v>1.9205424000000001E-6</v>
      </c>
      <c r="X100" s="214">
        <f>'MM (CH4)'!X127+'MM (N2O)'!X128</f>
        <v>1.6411679999999998E-6</v>
      </c>
      <c r="Y100" s="214">
        <f>'MM (CH4)'!Y127+'MM (N2O)'!Y128</f>
        <v>5.3452799999999998E-8</v>
      </c>
      <c r="Z100" s="214">
        <f>'MM (CH4)'!Z127+'MM (N2O)'!Z128</f>
        <v>1.2141371836000003E-2</v>
      </c>
      <c r="AA100" s="214">
        <f>'MM (CH4)'!AA127+'MM (N2O)'!AA128</f>
        <v>1.5405557786400004E-2</v>
      </c>
      <c r="AB100" s="214">
        <f>'MM (CH4)'!AB127+'MM (N2O)'!AB128</f>
        <v>3.9119117847840001E-2</v>
      </c>
      <c r="AC100" s="212">
        <f t="shared" si="3"/>
        <v>39119.117847840003</v>
      </c>
      <c r="AD100" s="212"/>
      <c r="AE100" s="212"/>
    </row>
    <row r="101" spans="1:31" ht="21" customHeight="1" x14ac:dyDescent="0.35">
      <c r="A101" s="128"/>
      <c r="B101" s="107">
        <v>2011</v>
      </c>
      <c r="C101" s="108" t="s">
        <v>17</v>
      </c>
      <c r="D101" s="214">
        <f>'MM (CH4)'!D128+'MM (N2O)'!D129</f>
        <v>1.0959531571560001E-2</v>
      </c>
      <c r="E101" s="214">
        <f>'MM (CH4)'!E128+'MM (N2O)'!E129</f>
        <v>2.4759601608000002E-3</v>
      </c>
      <c r="F101" s="214">
        <f>'MM (CH4)'!F128+'MM (N2O)'!F129</f>
        <v>3.5374881414399991E-3</v>
      </c>
      <c r="G101" s="214">
        <f>'MM (CH4)'!G128+'MM (N2O)'!G129</f>
        <v>2.7079025174399996E-3</v>
      </c>
      <c r="H101" s="214">
        <f>'MM (CH4)'!H128+'MM (N2O)'!H129</f>
        <v>1.9680882391239999E-2</v>
      </c>
      <c r="I101" s="214">
        <f>'MM (CH4)'!I128+'MM (N2O)'!I129</f>
        <v>4.8146357695999986E-4</v>
      </c>
      <c r="J101" s="214">
        <f>'MM (CH4)'!J128+'MM (N2O)'!J129</f>
        <v>1.6639486247999993E-4</v>
      </c>
      <c r="K101" s="214">
        <f>'MM (CH4)'!K128+'MM (N2O)'!K129</f>
        <v>3.1258151496000002E-4</v>
      </c>
      <c r="L101" s="214">
        <f>'MM (CH4)'!L128+'MM (N2O)'!L129</f>
        <v>3.2348186320000001E-4</v>
      </c>
      <c r="M101" s="214">
        <f>'MM (CH4)'!M128+'MM (N2O)'!M129</f>
        <v>1.2839218175999996E-3</v>
      </c>
      <c r="N101" s="214">
        <f>'MM (CH4)'!N128+'MM (N2O)'!N129</f>
        <v>1.9251008352000004E-4</v>
      </c>
      <c r="O101" s="214">
        <f>'MM (CH4)'!O128+'MM (N2O)'!O129</f>
        <v>5.7581633776000003E-4</v>
      </c>
      <c r="P101" s="214">
        <f>'MM (CH4)'!P128+'MM (N2O)'!P129</f>
        <v>2.7834772152000007E-4</v>
      </c>
      <c r="Q101" s="214">
        <f>'MM (CH4)'!Q128+'MM (N2O)'!Q129</f>
        <v>4.0125798048000006E-4</v>
      </c>
      <c r="R101" s="214">
        <f>'MM (CH4)'!R128+'MM (N2O)'!R129</f>
        <v>1.4479321232800002E-3</v>
      </c>
      <c r="S101" s="214">
        <f>'MM (CH4)'!S128+'MM (N2O)'!S129</f>
        <v>2.2412736332120001E-2</v>
      </c>
      <c r="T101" s="214">
        <f>'MM (CH4)'!T128+'MM (N2O)'!T129</f>
        <v>1.5657680000000003E-6</v>
      </c>
      <c r="U101" s="214">
        <f>'MM (CH4)'!U128+'MM (N2O)'!U129</f>
        <v>1.7132686119999999E-3</v>
      </c>
      <c r="V101" s="214">
        <f>'MM (CH4)'!V128+'MM (N2O)'!V129</f>
        <v>1.4064476818E-3</v>
      </c>
      <c r="W101" s="214">
        <f>'MM (CH4)'!W128+'MM (N2O)'!W129</f>
        <v>2.3447892000000002E-6</v>
      </c>
      <c r="X101" s="214">
        <f>'MM (CH4)'!X128+'MM (N2O)'!X129</f>
        <v>2.1360239999999998E-6</v>
      </c>
      <c r="Y101" s="214">
        <f>'MM (CH4)'!Y128+'MM (N2O)'!Y129</f>
        <v>7.1270399999999997E-8</v>
      </c>
      <c r="Z101" s="214">
        <f>'MM (CH4)'!Z128+'MM (N2O)'!Z129</f>
        <v>1.3142797448000003E-2</v>
      </c>
      <c r="AA101" s="214">
        <f>'MM (CH4)'!AA128+'MM (N2O)'!AA129</f>
        <v>1.6268631593400005E-2</v>
      </c>
      <c r="AB101" s="214">
        <f>'MM (CH4)'!AB128+'MM (N2O)'!AB129</f>
        <v>3.8681367925520009E-2</v>
      </c>
      <c r="AC101" s="212">
        <f t="shared" si="3"/>
        <v>38681.367925520011</v>
      </c>
      <c r="AD101" s="212"/>
      <c r="AE101" s="212"/>
    </row>
    <row r="102" spans="1:31" ht="21" customHeight="1" x14ac:dyDescent="0.35">
      <c r="A102" s="128"/>
      <c r="B102" s="107">
        <v>2012</v>
      </c>
      <c r="C102" s="108" t="s">
        <v>17</v>
      </c>
      <c r="D102" s="214">
        <f>'MM (CH4)'!D129+'MM (N2O)'!D130</f>
        <v>1.0500383095799998E-2</v>
      </c>
      <c r="E102" s="214">
        <f>'MM (CH4)'!E129+'MM (N2O)'!E130</f>
        <v>2.5366399376000001E-3</v>
      </c>
      <c r="F102" s="214">
        <f>'MM (CH4)'!F129+'MM (N2O)'!F130</f>
        <v>2.9318496328000002E-3</v>
      </c>
      <c r="G102" s="214">
        <f>'MM (CH4)'!G129+'MM (N2O)'!G130</f>
        <v>2.4522267348E-3</v>
      </c>
      <c r="H102" s="214">
        <f>'MM (CH4)'!H129+'MM (N2O)'!H130</f>
        <v>1.8421099401E-2</v>
      </c>
      <c r="I102" s="214">
        <f>'MM (CH4)'!I129+'MM (N2O)'!I130</f>
        <v>4.2968547559999999E-4</v>
      </c>
      <c r="J102" s="214">
        <f>'MM (CH4)'!J129+'MM (N2O)'!J130</f>
        <v>1.5186244920000001E-4</v>
      </c>
      <c r="K102" s="214">
        <f>'MM (CH4)'!K129+'MM (N2O)'!K130</f>
        <v>2.63127852E-4</v>
      </c>
      <c r="L102" s="214">
        <f>'MM (CH4)'!L129+'MM (N2O)'!L130</f>
        <v>3.1089844239999998E-4</v>
      </c>
      <c r="M102" s="214">
        <f>'MM (CH4)'!M129+'MM (N2O)'!M130</f>
        <v>1.1555742192000001E-3</v>
      </c>
      <c r="N102" s="214">
        <f>'MM (CH4)'!N129+'MM (N2O)'!N130</f>
        <v>1.7507681539999999E-4</v>
      </c>
      <c r="O102" s="214">
        <f>'MM (CH4)'!O129+'MM (N2O)'!O130</f>
        <v>6.7627357280000005E-4</v>
      </c>
      <c r="P102" s="214">
        <f>'MM (CH4)'!P129+'MM (N2O)'!P130</f>
        <v>2.4958688039999997E-4</v>
      </c>
      <c r="Q102" s="214">
        <f>'MM (CH4)'!Q129+'MM (N2O)'!Q130</f>
        <v>4.3430171399999997E-4</v>
      </c>
      <c r="R102" s="214">
        <f>'MM (CH4)'!R129+'MM (N2O)'!R130</f>
        <v>1.5352389825999996E-3</v>
      </c>
      <c r="S102" s="214">
        <f>'MM (CH4)'!S129+'MM (N2O)'!S130</f>
        <v>2.1111912602799997E-2</v>
      </c>
      <c r="T102" s="214">
        <f>'MM (CH4)'!T129+'MM (N2O)'!T130</f>
        <v>1.67736E-6</v>
      </c>
      <c r="U102" s="214">
        <f>'MM (CH4)'!U129+'MM (N2O)'!U130</f>
        <v>1.5899942519999998E-3</v>
      </c>
      <c r="V102" s="214">
        <f>'MM (CH4)'!V129+'MM (N2O)'!V130</f>
        <v>1.3903217244E-3</v>
      </c>
      <c r="W102" s="214">
        <f>'MM (CH4)'!W129+'MM (N2O)'!W130</f>
        <v>2.7690360000000002E-6</v>
      </c>
      <c r="X102" s="214">
        <f>'MM (CH4)'!X129+'MM (N2O)'!X130</f>
        <v>2.63088E-6</v>
      </c>
      <c r="Y102" s="214">
        <f>'MM (CH4)'!Y129+'MM (N2O)'!Y130</f>
        <v>8.9087999999999997E-8</v>
      </c>
      <c r="Z102" s="214">
        <f>'MM (CH4)'!Z129+'MM (N2O)'!Z130</f>
        <v>1.4144223060000001E-2</v>
      </c>
      <c r="AA102" s="214">
        <f>'MM (CH4)'!AA129+'MM (N2O)'!AA130</f>
        <v>1.7131705400400002E-2</v>
      </c>
      <c r="AB102" s="214">
        <f>'MM (CH4)'!AB129+'MM (N2O)'!AB130</f>
        <v>3.8243618003200003E-2</v>
      </c>
      <c r="AC102" s="212">
        <f t="shared" si="3"/>
        <v>38243.618003200005</v>
      </c>
      <c r="AD102" s="212"/>
      <c r="AE102" s="212"/>
    </row>
    <row r="103" spans="1:31" ht="21" customHeight="1" x14ac:dyDescent="0.35">
      <c r="A103" s="128"/>
      <c r="B103" s="107">
        <v>2013</v>
      </c>
      <c r="C103" s="108" t="s">
        <v>17</v>
      </c>
      <c r="D103" s="214">
        <f>'MM (CH4)'!D130+'MM (N2O)'!D131</f>
        <v>1.0703870086628573E-2</v>
      </c>
      <c r="E103" s="214">
        <f>'MM (CH4)'!E130+'MM (N2O)'!E131</f>
        <v>2.5326885113714291E-3</v>
      </c>
      <c r="F103" s="214">
        <f>'MM (CH4)'!F130+'MM (N2O)'!F131</f>
        <v>2.9133425212571427E-3</v>
      </c>
      <c r="G103" s="214">
        <f>'MM (CH4)'!G130+'MM (N2O)'!G131</f>
        <v>2.3634542144571422E-3</v>
      </c>
      <c r="H103" s="214">
        <f>'MM (CH4)'!H130+'MM (N2O)'!H131</f>
        <v>1.8513355333714284E-2</v>
      </c>
      <c r="I103" s="214">
        <f>'MM (CH4)'!I130+'MM (N2O)'!I131</f>
        <v>4.1999701039999995E-4</v>
      </c>
      <c r="J103" s="214">
        <f>'MM (CH4)'!J130+'MM (N2O)'!J131</f>
        <v>1.5514218720000001E-4</v>
      </c>
      <c r="K103" s="214">
        <f>'MM (CH4)'!K130+'MM (N2O)'!K131</f>
        <v>2.6346384925714282E-4</v>
      </c>
      <c r="L103" s="214">
        <f>'MM (CH4)'!L130+'MM (N2O)'!L131</f>
        <v>2.99701904E-4</v>
      </c>
      <c r="M103" s="214">
        <f>'MM (CH4)'!M130+'MM (N2O)'!M131</f>
        <v>1.1383049508571427E-3</v>
      </c>
      <c r="N103" s="214">
        <f>'MM (CH4)'!N130+'MM (N2O)'!N131</f>
        <v>1.6925204080000001E-4</v>
      </c>
      <c r="O103" s="214">
        <f>'MM (CH4)'!O130+'MM (N2O)'!O131</f>
        <v>7.0284733165714287E-4</v>
      </c>
      <c r="P103" s="214">
        <f>'MM (CH4)'!P130+'MM (N2O)'!P131</f>
        <v>2.2996332102857145E-4</v>
      </c>
      <c r="Q103" s="214">
        <f>'MM (CH4)'!Q130+'MM (N2O)'!Q131</f>
        <v>4.0134849119999999E-4</v>
      </c>
      <c r="R103" s="214">
        <f>'MM (CH4)'!R130+'MM (N2O)'!R131</f>
        <v>1.5034111846857143E-3</v>
      </c>
      <c r="S103" s="214">
        <f>'MM (CH4)'!S130+'MM (N2O)'!S131</f>
        <v>2.1155071469257138E-2</v>
      </c>
      <c r="T103" s="214">
        <f>'MM (CH4)'!T130+'MM (N2O)'!T131</f>
        <v>1.6833257142857143E-6</v>
      </c>
      <c r="U103" s="214">
        <f>'MM (CH4)'!U130+'MM (N2O)'!U131</f>
        <v>1.6106078497142855E-3</v>
      </c>
      <c r="V103" s="214">
        <f>'MM (CH4)'!V130+'MM (N2O)'!V131</f>
        <v>1.561518933E-3</v>
      </c>
      <c r="W103" s="214">
        <f>'MM (CH4)'!W130+'MM (N2O)'!W131</f>
        <v>3.3896194285714282E-6</v>
      </c>
      <c r="X103" s="214">
        <f>'MM (CH4)'!X130+'MM (N2O)'!X131</f>
        <v>2.3035114285714283E-6</v>
      </c>
      <c r="Y103" s="214">
        <f>'MM (CH4)'!Y130+'MM (N2O)'!Y131</f>
        <v>1.3151085714285717E-7</v>
      </c>
      <c r="Z103" s="214">
        <f>'MM (CH4)'!Z130+'MM (N2O)'!Z131</f>
        <v>1.4601067574642858E-2</v>
      </c>
      <c r="AA103" s="214">
        <f>'MM (CH4)'!AA130+'MM (N2O)'!AA131</f>
        <v>1.7780702324785715E-2</v>
      </c>
      <c r="AB103" s="214">
        <f>'MM (CH4)'!AB130+'MM (N2O)'!AB131</f>
        <v>3.8935773794042852E-2</v>
      </c>
      <c r="AC103" s="212">
        <f t="shared" si="3"/>
        <v>38935.773794042849</v>
      </c>
      <c r="AD103" s="212"/>
      <c r="AE103" s="212"/>
    </row>
    <row r="104" spans="1:31" ht="21" customHeight="1" x14ac:dyDescent="0.35">
      <c r="A104" s="128"/>
      <c r="B104" s="107">
        <v>2014</v>
      </c>
      <c r="C104" s="108" t="s">
        <v>17</v>
      </c>
      <c r="D104" s="214">
        <f>'MM (CH4)'!D131+'MM (N2O)'!D132</f>
        <v>1.0907357077457143E-2</v>
      </c>
      <c r="E104" s="214">
        <f>'MM (CH4)'!E131+'MM (N2O)'!E132</f>
        <v>2.5287370851428573E-3</v>
      </c>
      <c r="F104" s="214">
        <f>'MM (CH4)'!F131+'MM (N2O)'!F132</f>
        <v>2.8948354097142848E-3</v>
      </c>
      <c r="G104" s="214">
        <f>'MM (CH4)'!G131+'MM (N2O)'!G132</f>
        <v>2.2746816941142853E-3</v>
      </c>
      <c r="H104" s="214">
        <f>'MM (CH4)'!H131+'MM (N2O)'!H132</f>
        <v>1.8605611266428568E-2</v>
      </c>
      <c r="I104" s="214">
        <f>'MM (CH4)'!I131+'MM (N2O)'!I132</f>
        <v>4.1030854520000002E-4</v>
      </c>
      <c r="J104" s="214">
        <f>'MM (CH4)'!J131+'MM (N2O)'!J132</f>
        <v>1.5842192520000001E-4</v>
      </c>
      <c r="K104" s="214">
        <f>'MM (CH4)'!K131+'MM (N2O)'!K132</f>
        <v>2.637998465142857E-4</v>
      </c>
      <c r="L104" s="214">
        <f>'MM (CH4)'!L131+'MM (N2O)'!L132</f>
        <v>2.8850536559999997E-4</v>
      </c>
      <c r="M104" s="214">
        <f>'MM (CH4)'!M131+'MM (N2O)'!M132</f>
        <v>1.1210356825142858E-3</v>
      </c>
      <c r="N104" s="214">
        <f>'MM (CH4)'!N131+'MM (N2O)'!N132</f>
        <v>1.6342726620000001E-4</v>
      </c>
      <c r="O104" s="214">
        <f>'MM (CH4)'!O131+'MM (N2O)'!O132</f>
        <v>7.2942109051428569E-4</v>
      </c>
      <c r="P104" s="214">
        <f>'MM (CH4)'!P131+'MM (N2O)'!P132</f>
        <v>2.1033976165714285E-4</v>
      </c>
      <c r="Q104" s="214">
        <f>'MM (CH4)'!Q131+'MM (N2O)'!Q132</f>
        <v>3.6839526839999996E-4</v>
      </c>
      <c r="R104" s="214">
        <f>'MM (CH4)'!R131+'MM (N2O)'!R132</f>
        <v>1.4715833867714285E-3</v>
      </c>
      <c r="S104" s="214">
        <f>'MM (CH4)'!S131+'MM (N2O)'!S132</f>
        <v>2.1198230335714285E-2</v>
      </c>
      <c r="T104" s="214">
        <f>'MM (CH4)'!T131+'MM (N2O)'!T132</f>
        <v>1.6892914285714284E-6</v>
      </c>
      <c r="U104" s="214">
        <f>'MM (CH4)'!U131+'MM (N2O)'!U132</f>
        <v>1.6312214474285712E-3</v>
      </c>
      <c r="V104" s="214">
        <f>'MM (CH4)'!V131+'MM (N2O)'!V132</f>
        <v>1.7327161415999998E-3</v>
      </c>
      <c r="W104" s="214">
        <f>'MM (CH4)'!W131+'MM (N2O)'!W132</f>
        <v>4.0102028571428562E-6</v>
      </c>
      <c r="X104" s="214">
        <f>'MM (CH4)'!X131+'MM (N2O)'!X132</f>
        <v>1.9761428571428571E-6</v>
      </c>
      <c r="Y104" s="214">
        <f>'MM (CH4)'!Y131+'MM (N2O)'!Y132</f>
        <v>1.7393371428571429E-7</v>
      </c>
      <c r="Z104" s="214">
        <f>'MM (CH4)'!Z131+'MM (N2O)'!Z132</f>
        <v>1.5057912089285714E-2</v>
      </c>
      <c r="AA104" s="214">
        <f>'MM (CH4)'!AA131+'MM (N2O)'!AA132</f>
        <v>1.8429699249171427E-2</v>
      </c>
      <c r="AB104" s="214">
        <f>'MM (CH4)'!AB131+'MM (N2O)'!AB132</f>
        <v>3.9627929584885715E-2</v>
      </c>
      <c r="AC104" s="212">
        <f t="shared" si="3"/>
        <v>39627.929584885715</v>
      </c>
      <c r="AD104" s="212"/>
      <c r="AE104" s="212"/>
    </row>
    <row r="105" spans="1:31" ht="21" customHeight="1" x14ac:dyDescent="0.35">
      <c r="A105" s="128"/>
      <c r="B105" s="107">
        <v>2015</v>
      </c>
      <c r="C105" s="108" t="s">
        <v>17</v>
      </c>
      <c r="D105" s="214">
        <f>'MM (CH4)'!D132+'MM (N2O)'!D133</f>
        <v>1.1110844068285714E-2</v>
      </c>
      <c r="E105" s="214">
        <f>'MM (CH4)'!E132+'MM (N2O)'!E133</f>
        <v>2.5247856589142859E-3</v>
      </c>
      <c r="F105" s="214">
        <f>'MM (CH4)'!F132+'MM (N2O)'!F133</f>
        <v>2.8763282981714281E-3</v>
      </c>
      <c r="G105" s="214">
        <f>'MM (CH4)'!G132+'MM (N2O)'!G133</f>
        <v>2.1859091737714276E-3</v>
      </c>
      <c r="H105" s="214">
        <f>'MM (CH4)'!H132+'MM (N2O)'!H133</f>
        <v>1.8697867199142855E-2</v>
      </c>
      <c r="I105" s="214">
        <f>'MM (CH4)'!I132+'MM (N2O)'!I133</f>
        <v>4.0062007999999997E-4</v>
      </c>
      <c r="J105" s="214">
        <f>'MM (CH4)'!J132+'MM (N2O)'!J133</f>
        <v>1.6170166319999998E-4</v>
      </c>
      <c r="K105" s="214">
        <f>'MM (CH4)'!K132+'MM (N2O)'!K133</f>
        <v>2.6413584377142863E-4</v>
      </c>
      <c r="L105" s="214">
        <f>'MM (CH4)'!L132+'MM (N2O)'!L133</f>
        <v>2.7730882719999999E-4</v>
      </c>
      <c r="M105" s="214">
        <f>'MM (CH4)'!M132+'MM (N2O)'!M133</f>
        <v>1.1037664141714284E-3</v>
      </c>
      <c r="N105" s="214">
        <f>'MM (CH4)'!N132+'MM (N2O)'!N133</f>
        <v>1.5760249160000001E-4</v>
      </c>
      <c r="O105" s="214">
        <f>'MM (CH4)'!O132+'MM (N2O)'!O133</f>
        <v>7.5599484937142862E-4</v>
      </c>
      <c r="P105" s="214">
        <f>'MM (CH4)'!P132+'MM (N2O)'!P133</f>
        <v>1.9071620228571431E-4</v>
      </c>
      <c r="Q105" s="214">
        <f>'MM (CH4)'!Q132+'MM (N2O)'!Q133</f>
        <v>3.3544204559999994E-4</v>
      </c>
      <c r="R105" s="214">
        <f>'MM (CH4)'!R132+'MM (N2O)'!R133</f>
        <v>1.439755588857143E-3</v>
      </c>
      <c r="S105" s="214">
        <f>'MM (CH4)'!S132+'MM (N2O)'!S133</f>
        <v>2.1241389202171428E-2</v>
      </c>
      <c r="T105" s="214">
        <f>'MM (CH4)'!T132+'MM (N2O)'!T133</f>
        <v>1.6952571428571428E-6</v>
      </c>
      <c r="U105" s="214">
        <f>'MM (CH4)'!U132+'MM (N2O)'!U133</f>
        <v>1.6518350451428568E-3</v>
      </c>
      <c r="V105" s="214">
        <f>'MM (CH4)'!V132+'MM (N2O)'!V133</f>
        <v>1.9039133502E-3</v>
      </c>
      <c r="W105" s="214">
        <f>'MM (CH4)'!W132+'MM (N2O)'!W133</f>
        <v>4.6307862857142841E-6</v>
      </c>
      <c r="X105" s="214">
        <f>'MM (CH4)'!X132+'MM (N2O)'!X133</f>
        <v>1.6487742857142855E-6</v>
      </c>
      <c r="Y105" s="214">
        <f>'MM (CH4)'!Y132+'MM (N2O)'!Y133</f>
        <v>2.1635657142857148E-7</v>
      </c>
      <c r="Z105" s="214">
        <f>'MM (CH4)'!Z132+'MM (N2O)'!Z133</f>
        <v>1.5514756603928573E-2</v>
      </c>
      <c r="AA105" s="214">
        <f>'MM (CH4)'!AA132+'MM (N2O)'!AA133</f>
        <v>1.9078696173557147E-2</v>
      </c>
      <c r="AB105" s="214">
        <f>'MM (CH4)'!AB132+'MM (N2O)'!AB133</f>
        <v>4.0320085375728572E-2</v>
      </c>
      <c r="AC105" s="212">
        <f t="shared" si="3"/>
        <v>40320.085375728573</v>
      </c>
      <c r="AD105" s="212"/>
      <c r="AE105" s="212"/>
    </row>
    <row r="106" spans="1:31" ht="21" customHeight="1" x14ac:dyDescent="0.35">
      <c r="A106" s="128"/>
      <c r="B106" s="107">
        <v>2016</v>
      </c>
      <c r="C106" s="108" t="s">
        <v>17</v>
      </c>
      <c r="D106" s="214">
        <f>'MM (CH4)'!D133+'MM (N2O)'!D134</f>
        <v>1.1314331059114283E-2</v>
      </c>
      <c r="E106" s="214">
        <f>'MM (CH4)'!E133+'MM (N2O)'!E134</f>
        <v>2.520834232685714E-3</v>
      </c>
      <c r="F106" s="214">
        <f>'MM (CH4)'!F133+'MM (N2O)'!F134</f>
        <v>2.8578211866285706E-3</v>
      </c>
      <c r="G106" s="214">
        <f>'MM (CH4)'!G133+'MM (N2O)'!G134</f>
        <v>2.0971366534285702E-3</v>
      </c>
      <c r="H106" s="214">
        <f>'MM (CH4)'!H133+'MM (N2O)'!H134</f>
        <v>1.8790123131857142E-2</v>
      </c>
      <c r="I106" s="214">
        <f>'MM (CH4)'!I133+'MM (N2O)'!I134</f>
        <v>3.9093161479999999E-4</v>
      </c>
      <c r="J106" s="214">
        <f>'MM (CH4)'!J133+'MM (N2O)'!J134</f>
        <v>1.6498140119999998E-4</v>
      </c>
      <c r="K106" s="214">
        <f>'MM (CH4)'!K133+'MM (N2O)'!K134</f>
        <v>2.6447184102857145E-4</v>
      </c>
      <c r="L106" s="214">
        <f>'MM (CH4)'!L133+'MM (N2O)'!L134</f>
        <v>2.6611228880000002E-4</v>
      </c>
      <c r="M106" s="214">
        <f>'MM (CH4)'!M133+'MM (N2O)'!M134</f>
        <v>1.0864971458285713E-3</v>
      </c>
      <c r="N106" s="214">
        <f>'MM (CH4)'!N133+'MM (N2O)'!N134</f>
        <v>1.51777717E-4</v>
      </c>
      <c r="O106" s="214">
        <f>'MM (CH4)'!O133+'MM (N2O)'!O134</f>
        <v>7.8256860822857165E-4</v>
      </c>
      <c r="P106" s="214">
        <f>'MM (CH4)'!P133+'MM (N2O)'!P134</f>
        <v>1.710926429142858E-4</v>
      </c>
      <c r="Q106" s="214">
        <f>'MM (CH4)'!Q133+'MM (N2O)'!Q134</f>
        <v>3.0248882279999996E-4</v>
      </c>
      <c r="R106" s="214">
        <f>'MM (CH4)'!R133+'MM (N2O)'!R134</f>
        <v>1.4079277909428572E-3</v>
      </c>
      <c r="S106" s="214">
        <f>'MM (CH4)'!S133+'MM (N2O)'!S134</f>
        <v>2.1284548068628572E-2</v>
      </c>
      <c r="T106" s="214">
        <f>'MM (CH4)'!T133+'MM (N2O)'!T134</f>
        <v>1.7012228571428571E-6</v>
      </c>
      <c r="U106" s="214">
        <f>'MM (CH4)'!U133+'MM (N2O)'!U134</f>
        <v>1.6724486428571423E-3</v>
      </c>
      <c r="V106" s="214">
        <f>'MM (CH4)'!V133+'MM (N2O)'!V134</f>
        <v>2.0751105588E-3</v>
      </c>
      <c r="W106" s="214">
        <f>'MM (CH4)'!W133+'MM (N2O)'!W134</f>
        <v>5.251369714285713E-6</v>
      </c>
      <c r="X106" s="214">
        <f>'MM (CH4)'!X133+'MM (N2O)'!X134</f>
        <v>1.3214057142857141E-6</v>
      </c>
      <c r="Y106" s="214">
        <f>'MM (CH4)'!Y133+'MM (N2O)'!Y134</f>
        <v>2.5877942857142863E-7</v>
      </c>
      <c r="Z106" s="214">
        <f>'MM (CH4)'!Z133+'MM (N2O)'!Z134</f>
        <v>1.5971601118571429E-2</v>
      </c>
      <c r="AA106" s="214">
        <f>'MM (CH4)'!AA133+'MM (N2O)'!AA134</f>
        <v>1.9727693097942863E-2</v>
      </c>
      <c r="AB106" s="214">
        <f>'MM (CH4)'!AB133+'MM (N2O)'!AB134</f>
        <v>4.1012241166571428E-2</v>
      </c>
      <c r="AC106" s="212">
        <f t="shared" si="3"/>
        <v>41012.241166571432</v>
      </c>
      <c r="AD106" s="212"/>
      <c r="AE106" s="212"/>
    </row>
    <row r="107" spans="1:31" ht="21" customHeight="1" x14ac:dyDescent="0.35">
      <c r="A107" s="128"/>
      <c r="B107" s="107">
        <v>2017</v>
      </c>
      <c r="C107" s="108" t="s">
        <v>17</v>
      </c>
      <c r="D107" s="214">
        <f>'MM (CH4)'!D134+'MM (N2O)'!D135</f>
        <v>1.1517818049942858E-2</v>
      </c>
      <c r="E107" s="214">
        <f>'MM (CH4)'!E134+'MM (N2O)'!E135</f>
        <v>2.5168828064571431E-3</v>
      </c>
      <c r="F107" s="214">
        <f>'MM (CH4)'!F134+'MM (N2O)'!F135</f>
        <v>2.8393140750857136E-3</v>
      </c>
      <c r="G107" s="214">
        <f>'MM (CH4)'!G134+'MM (N2O)'!G135</f>
        <v>2.0083641330857134E-3</v>
      </c>
      <c r="H107" s="214">
        <f>'MM (CH4)'!H134+'MM (N2O)'!H135</f>
        <v>1.8882379064571429E-2</v>
      </c>
      <c r="I107" s="214">
        <f>'MM (CH4)'!I134+'MM (N2O)'!I135</f>
        <v>3.812431496E-4</v>
      </c>
      <c r="J107" s="214">
        <f>'MM (CH4)'!J134+'MM (N2O)'!J135</f>
        <v>1.682611392E-4</v>
      </c>
      <c r="K107" s="214">
        <f>'MM (CH4)'!K134+'MM (N2O)'!K135</f>
        <v>2.6480783828571432E-4</v>
      </c>
      <c r="L107" s="214">
        <f>'MM (CH4)'!L134+'MM (N2O)'!L135</f>
        <v>2.5491575039999999E-4</v>
      </c>
      <c r="M107" s="214">
        <f>'MM (CH4)'!M134+'MM (N2O)'!M135</f>
        <v>1.0692278774857144E-3</v>
      </c>
      <c r="N107" s="214">
        <f>'MM (CH4)'!N134+'MM (N2O)'!N135</f>
        <v>1.459529424E-4</v>
      </c>
      <c r="O107" s="214">
        <f>'MM (CH4)'!O134+'MM (N2O)'!O135</f>
        <v>8.0914236708571447E-4</v>
      </c>
      <c r="P107" s="214">
        <f>'MM (CH4)'!P134+'MM (N2O)'!P135</f>
        <v>1.514690835428572E-4</v>
      </c>
      <c r="Q107" s="214">
        <f>'MM (CH4)'!Q134+'MM (N2O)'!Q135</f>
        <v>2.6953559999999993E-4</v>
      </c>
      <c r="R107" s="214">
        <f>'MM (CH4)'!R134+'MM (N2O)'!R135</f>
        <v>1.3760999930285717E-3</v>
      </c>
      <c r="S107" s="214">
        <f>'MM (CH4)'!S134+'MM (N2O)'!S135</f>
        <v>2.1327706935085712E-2</v>
      </c>
      <c r="T107" s="214">
        <f>'MM (CH4)'!T134+'MM (N2O)'!T135</f>
        <v>1.707188571428571E-6</v>
      </c>
      <c r="U107" s="214">
        <f>'MM (CH4)'!U134+'MM (N2O)'!U135</f>
        <v>1.693062240571428E-3</v>
      </c>
      <c r="V107" s="214">
        <f>'MM (CH4)'!V134+'MM (N2O)'!V135</f>
        <v>2.2463077674000002E-3</v>
      </c>
      <c r="W107" s="214">
        <f>'MM (CH4)'!W134+'MM (N2O)'!W135</f>
        <v>5.8719531428571409E-6</v>
      </c>
      <c r="X107" s="214">
        <f>'MM (CH4)'!X134+'MM (N2O)'!X135</f>
        <v>9.9403714285714269E-7</v>
      </c>
      <c r="Y107" s="214">
        <f>'MM (CH4)'!Y134+'MM (N2O)'!Y135</f>
        <v>3.0120228571428573E-7</v>
      </c>
      <c r="Z107" s="214">
        <f>'MM (CH4)'!Z134+'MM (N2O)'!Z135</f>
        <v>1.6428445633214286E-2</v>
      </c>
      <c r="AA107" s="214">
        <f>'MM (CH4)'!AA134+'MM (N2O)'!AA135</f>
        <v>2.0376690022328569E-2</v>
      </c>
      <c r="AB107" s="214">
        <f>'MM (CH4)'!AB134+'MM (N2O)'!AB135</f>
        <v>4.1704396957414291E-2</v>
      </c>
      <c r="AC107" s="212">
        <f t="shared" si="3"/>
        <v>41704.39695741429</v>
      </c>
      <c r="AD107" s="212"/>
      <c r="AE107" s="212"/>
    </row>
    <row r="108" spans="1:31" ht="21" customHeight="1" x14ac:dyDescent="0.35">
      <c r="A108" s="128"/>
      <c r="B108" s="107">
        <v>2018</v>
      </c>
      <c r="C108" s="108" t="s">
        <v>17</v>
      </c>
      <c r="D108" s="214">
        <f>'MM (CH4)'!D135+'MM (N2O)'!D136</f>
        <v>1.1721305040771429E-2</v>
      </c>
      <c r="E108" s="214">
        <f>'MM (CH4)'!E135+'MM (N2O)'!E136</f>
        <v>2.5129313802285712E-3</v>
      </c>
      <c r="F108" s="214">
        <f>'MM (CH4)'!F135+'MM (N2O)'!F136</f>
        <v>2.8208069635428565E-3</v>
      </c>
      <c r="G108" s="214">
        <f>'MM (CH4)'!G135+'MM (N2O)'!G136</f>
        <v>1.9195916127428558E-3</v>
      </c>
      <c r="H108" s="214">
        <f>'MM (CH4)'!H135+'MM (N2O)'!H136</f>
        <v>1.8974634997285713E-2</v>
      </c>
      <c r="I108" s="214">
        <f>'MM (CH4)'!I135+'MM (N2O)'!I136</f>
        <v>3.7155468440000001E-4</v>
      </c>
      <c r="J108" s="214">
        <f>'MM (CH4)'!J135+'MM (N2O)'!J136</f>
        <v>1.715408772E-4</v>
      </c>
      <c r="K108" s="214">
        <f>'MM (CH4)'!K135+'MM (N2O)'!K136</f>
        <v>2.651438355428572E-4</v>
      </c>
      <c r="L108" s="214">
        <f>'MM (CH4)'!L135+'MM (N2O)'!L136</f>
        <v>2.4371921199999998E-4</v>
      </c>
      <c r="M108" s="214">
        <f>'MM (CH4)'!M135+'MM (N2O)'!M136</f>
        <v>1.051958609142857E-3</v>
      </c>
      <c r="N108" s="214">
        <f>'MM (CH4)'!N135+'MM (N2O)'!N136</f>
        <v>1.4012816779999999E-4</v>
      </c>
      <c r="O108" s="214">
        <f>'MM (CH4)'!O135+'MM (N2O)'!O136</f>
        <v>8.3571612594285729E-4</v>
      </c>
      <c r="P108" s="214">
        <f>'MM (CH4)'!P135+'MM (N2O)'!P136</f>
        <v>1.3184552417142863E-4</v>
      </c>
      <c r="Q108" s="214">
        <f>'MM (CH4)'!Q135+'MM (N2O)'!Q136</f>
        <v>2.3658237719999993E-4</v>
      </c>
      <c r="R108" s="214">
        <f>'MM (CH4)'!R135+'MM (N2O)'!R136</f>
        <v>1.3442721951142857E-3</v>
      </c>
      <c r="S108" s="214">
        <f>'MM (CH4)'!S135+'MM (N2O)'!S136</f>
        <v>2.1370865801542852E-2</v>
      </c>
      <c r="T108" s="214">
        <f>'MM (CH4)'!T135+'MM (N2O)'!T136</f>
        <v>1.7131542857142856E-6</v>
      </c>
      <c r="U108" s="214">
        <f>'MM (CH4)'!U135+'MM (N2O)'!U136</f>
        <v>1.7136758382857132E-3</v>
      </c>
      <c r="V108" s="214">
        <f>'MM (CH4)'!V135+'MM (N2O)'!V136</f>
        <v>2.417504976E-3</v>
      </c>
      <c r="W108" s="214">
        <f>'MM (CH4)'!W135+'MM (N2O)'!W136</f>
        <v>6.4925365714285698E-6</v>
      </c>
      <c r="X108" s="214">
        <f>'MM (CH4)'!X135+'MM (N2O)'!X136</f>
        <v>6.6666857142857117E-7</v>
      </c>
      <c r="Y108" s="214">
        <f>'MM (CH4)'!Y135+'MM (N2O)'!Y136</f>
        <v>3.4362514285714289E-7</v>
      </c>
      <c r="Z108" s="214">
        <f>'MM (CH4)'!Z135+'MM (N2O)'!Z136</f>
        <v>1.6885290147857144E-2</v>
      </c>
      <c r="AA108" s="214">
        <f>'MM (CH4)'!AA135+'MM (N2O)'!AA136</f>
        <v>2.1025686946714285E-2</v>
      </c>
      <c r="AB108" s="214">
        <f>'MM (CH4)'!AB135+'MM (N2O)'!AB136</f>
        <v>4.2396552748257148E-2</v>
      </c>
      <c r="AC108" s="212">
        <f t="shared" si="3"/>
        <v>42396.552748257149</v>
      </c>
      <c r="AD108" s="212"/>
      <c r="AE108" s="212"/>
    </row>
    <row r="109" spans="1:31" ht="21" customHeight="1" x14ac:dyDescent="0.35">
      <c r="A109" s="128"/>
      <c r="B109" s="107">
        <v>2019</v>
      </c>
      <c r="C109" s="108" t="s">
        <v>17</v>
      </c>
      <c r="D109" s="214">
        <f>'MM (CH4)'!D136+'MM (N2O)'!D137</f>
        <v>1.1924792031599999E-2</v>
      </c>
      <c r="E109" s="214">
        <f>'MM (CH4)'!E136+'MM (N2O)'!E137</f>
        <v>2.5089799540000002E-3</v>
      </c>
      <c r="F109" s="214">
        <f>'MM (CH4)'!F136+'MM (N2O)'!F137</f>
        <v>2.8022998519999995E-3</v>
      </c>
      <c r="G109" s="214">
        <f>'MM (CH4)'!G136+'MM (N2O)'!G137</f>
        <v>1.8308190924E-3</v>
      </c>
      <c r="H109" s="214">
        <f>'MM (CH4)'!H136+'MM (N2O)'!H137</f>
        <v>1.906689093E-2</v>
      </c>
      <c r="I109" s="214">
        <f>'MM (CH4)'!I136+'MM (N2O)'!I137</f>
        <v>3.6186621919999997E-4</v>
      </c>
      <c r="J109" s="214">
        <f>'MM (CH4)'!J136+'MM (N2O)'!J137</f>
        <v>1.7482061519999998E-4</v>
      </c>
      <c r="K109" s="214">
        <f>'MM (CH4)'!K136+'MM (N2O)'!K137</f>
        <v>2.6547983279999997E-4</v>
      </c>
      <c r="L109" s="214">
        <f>'MM (CH4)'!L136+'MM (N2O)'!L137</f>
        <v>2.3252267359999998E-4</v>
      </c>
      <c r="M109" s="214">
        <f>'MM (CH4)'!M136+'MM (N2O)'!M137</f>
        <v>1.0346893407999999E-3</v>
      </c>
      <c r="N109" s="214">
        <f>'MM (CH4)'!N136+'MM (N2O)'!N137</f>
        <v>1.3430339320000002E-4</v>
      </c>
      <c r="O109" s="214">
        <f>'MM (CH4)'!O136+'MM (N2O)'!O137</f>
        <v>8.622898848E-4</v>
      </c>
      <c r="P109" s="214">
        <f>'MM (CH4)'!P136+'MM (N2O)'!P137</f>
        <v>1.1222196479999998E-4</v>
      </c>
      <c r="Q109" s="214">
        <f>'MM (CH4)'!Q136+'MM (N2O)'!Q137</f>
        <v>2.0362915440000001E-4</v>
      </c>
      <c r="R109" s="214">
        <f>'MM (CH4)'!R136+'MM (N2O)'!R137</f>
        <v>1.3124443972000002E-3</v>
      </c>
      <c r="S109" s="214">
        <f>'MM (CH4)'!S136+'MM (N2O)'!S137</f>
        <v>2.1414024667999996E-2</v>
      </c>
      <c r="T109" s="214">
        <f>'MM (CH4)'!T136+'MM (N2O)'!T137</f>
        <v>1.7191200000000001E-6</v>
      </c>
      <c r="U109" s="214">
        <f>'MM (CH4)'!U136+'MM (N2O)'!U137</f>
        <v>1.7342894359999997E-3</v>
      </c>
      <c r="V109" s="214">
        <f>'MM (CH4)'!V136+'MM (N2O)'!V137</f>
        <v>2.5887021846000002E-3</v>
      </c>
      <c r="W109" s="214">
        <f>'MM (CH4)'!W136+'MM (N2O)'!W137</f>
        <v>7.1131199999999986E-6</v>
      </c>
      <c r="X109" s="214">
        <f>'MM (CH4)'!X136+'MM (N2O)'!X137</f>
        <v>3.3930000000000003E-7</v>
      </c>
      <c r="Y109" s="214">
        <f>'MM (CH4)'!Y136+'MM (N2O)'!Y137</f>
        <v>3.8604799999999999E-7</v>
      </c>
      <c r="Z109" s="214">
        <f>'MM (CH4)'!Z136+'MM (N2O)'!Z137</f>
        <v>1.7342134662499998E-2</v>
      </c>
      <c r="AA109" s="214">
        <f>'MM (CH4)'!AA136+'MM (N2O)'!AA137</f>
        <v>2.1674683871100001E-2</v>
      </c>
      <c r="AB109" s="214">
        <f>'MM (CH4)'!AB136+'MM (N2O)'!AB137</f>
        <v>4.3088708539100004E-2</v>
      </c>
      <c r="AC109" s="212">
        <f t="shared" si="3"/>
        <v>43088.708539100007</v>
      </c>
      <c r="AD109" s="212"/>
      <c r="AE109" s="212"/>
    </row>
    <row r="110" spans="1:31" ht="21" customHeight="1" x14ac:dyDescent="0.35">
      <c r="A110" s="128"/>
      <c r="B110" s="107">
        <v>2020</v>
      </c>
      <c r="C110" s="108" t="s">
        <v>17</v>
      </c>
      <c r="D110" s="214">
        <f>'MM (CH4)'!D137+'MM (N2O)'!D138</f>
        <v>1.2143476932768103E-2</v>
      </c>
      <c r="E110" s="214">
        <f>'MM (CH4)'!E137+'MM (N2O)'!E138</f>
        <v>2.5050532260523597E-3</v>
      </c>
      <c r="F110" s="214">
        <f>'MM (CH4)'!F137+'MM (N2O)'!F138</f>
        <v>2.7842660640225521E-3</v>
      </c>
      <c r="G110" s="214">
        <f>'MM (CH4)'!G137+'MM (N2O)'!G138</f>
        <v>1.755960293750798E-3</v>
      </c>
      <c r="H110" s="214">
        <f>'MM (CH4)'!H137+'MM (N2O)'!H138</f>
        <v>1.9188756516593814E-2</v>
      </c>
      <c r="I110" s="214">
        <f>'MM (CH4)'!I137+'MM (N2O)'!I138</f>
        <v>3.5309415154776921E-4</v>
      </c>
      <c r="J110" s="214">
        <f>'MM (CH4)'!J137+'MM (N2O)'!J138</f>
        <v>1.7837223356045764E-4</v>
      </c>
      <c r="K110" s="214">
        <f>'MM (CH4)'!K137+'MM (N2O)'!K138</f>
        <v>2.6581754187942724E-4</v>
      </c>
      <c r="L110" s="214">
        <f>'MM (CH4)'!L137+'MM (N2O)'!L138</f>
        <v>2.2307115541446082E-4</v>
      </c>
      <c r="M110" s="214">
        <f>'MM (CH4)'!M137+'MM (N2O)'!M138</f>
        <v>1.0203550824021148E-3</v>
      </c>
      <c r="N110" s="214">
        <f>'MM (CH4)'!N137+'MM (N2O)'!N138</f>
        <v>1.2931180616573999E-4</v>
      </c>
      <c r="O110" s="214">
        <f>'MM (CH4)'!O137+'MM (N2O)'!O138</f>
        <v>8.9274850352527981E-4</v>
      </c>
      <c r="P110" s="214">
        <f>'MM (CH4)'!P137+'MM (N2O)'!P138</f>
        <v>1.001119416729735E-4</v>
      </c>
      <c r="Q110" s="214">
        <f>'MM (CH4)'!Q137+'MM (N2O)'!Q138</f>
        <v>1.8274557684743868E-4</v>
      </c>
      <c r="R110" s="214">
        <f>'MM (CH4)'!R137+'MM (N2O)'!R138</f>
        <v>1.3049178282114316E-3</v>
      </c>
      <c r="S110" s="214">
        <f>'MM (CH4)'!S137+'MM (N2O)'!S138</f>
        <v>2.151402942720736E-2</v>
      </c>
      <c r="T110" s="214">
        <f>'MM (CH4)'!T137+'MM (N2O)'!T138</f>
        <v>1.7251699883224235E-6</v>
      </c>
      <c r="U110" s="214">
        <f>'MM (CH4)'!U137+'MM (N2O)'!U138</f>
        <v>1.755945412497467E-3</v>
      </c>
      <c r="V110" s="214">
        <f>'MM (CH4)'!V137+'MM (N2O)'!V138</f>
        <v>2.8291030913606486E-3</v>
      </c>
      <c r="W110" s="214">
        <f>'MM (CH4)'!W137+'MM (N2O)'!W138</f>
        <v>8.139415364023693E-6</v>
      </c>
      <c r="X110" s="214">
        <f>'MM (CH4)'!X137+'MM (N2O)'!X138</f>
        <v>2.5322698071002113E-7</v>
      </c>
      <c r="Y110" s="214">
        <f>'MM (CH4)'!Y137+'MM (N2O)'!Y138</f>
        <v>4.7600979805973371E-7</v>
      </c>
      <c r="Z110" s="214">
        <f>'MM (CH4)'!Z137+'MM (N2O)'!Z138</f>
        <v>1.7854543980248549E-2</v>
      </c>
      <c r="AA110" s="214">
        <f>'MM (CH4)'!AA137+'MM (N2O)'!AA138</f>
        <v>2.2450186306237779E-2</v>
      </c>
      <c r="AB110" s="214">
        <f>'MM (CH4)'!AB137+'MM (N2O)'!AB138</f>
        <v>4.3964215733445139E-2</v>
      </c>
      <c r="AC110" s="212">
        <f t="shared" si="3"/>
        <v>43964.21573344514</v>
      </c>
      <c r="AD110" s="212"/>
      <c r="AE110" s="212"/>
    </row>
    <row r="111" spans="1:31" ht="21" customHeight="1" x14ac:dyDescent="0.35">
      <c r="A111" s="128"/>
      <c r="B111" s="107">
        <v>2021</v>
      </c>
      <c r="C111" s="108" t="s">
        <v>17</v>
      </c>
      <c r="D111" s="214">
        <f>'MM (CH4)'!D138+'MM (N2O)'!D139</f>
        <v>1.2366172225553284E-2</v>
      </c>
      <c r="E111" s="214">
        <f>'MM (CH4)'!E138+'MM (N2O)'!E139</f>
        <v>2.5011326437067794E-3</v>
      </c>
      <c r="F111" s="214">
        <f>'MM (CH4)'!F138+'MM (N2O)'!F139</f>
        <v>2.7663483298316339E-3</v>
      </c>
      <c r="G111" s="214">
        <f>'MM (CH4)'!G138+'MM (N2O)'!G139</f>
        <v>1.6841623326023982E-3</v>
      </c>
      <c r="H111" s="214">
        <f>'MM (CH4)'!H138+'MM (N2O)'!H139</f>
        <v>1.9317815531694097E-2</v>
      </c>
      <c r="I111" s="214">
        <f>'MM (CH4)'!I138+'MM (N2O)'!I139</f>
        <v>3.4453472925123201E-4</v>
      </c>
      <c r="J111" s="214">
        <f>'MM (CH4)'!J138+'MM (N2O)'!J139</f>
        <v>1.8199600584260193E-4</v>
      </c>
      <c r="K111" s="214">
        <f>'MM (CH4)'!K138+'MM (N2O)'!K139</f>
        <v>2.6615568054863211E-4</v>
      </c>
      <c r="L111" s="214">
        <f>'MM (CH4)'!L138+'MM (N2O)'!L139</f>
        <v>2.1400381996099035E-4</v>
      </c>
      <c r="M111" s="214">
        <f>'MM (CH4)'!M138+'MM (N2O)'!M139</f>
        <v>1.0066902356034564E-3</v>
      </c>
      <c r="N111" s="214">
        <f>'MM (CH4)'!N138+'MM (N2O)'!N139</f>
        <v>1.2450573894990692E-4</v>
      </c>
      <c r="O111" s="214">
        <f>'MM (CH4)'!O138+'MM (N2O)'!O139</f>
        <v>9.2428301038401149E-4</v>
      </c>
      <c r="P111" s="214">
        <f>'MM (CH4)'!P138+'MM (N2O)'!P139</f>
        <v>8.9308727425995368E-5</v>
      </c>
      <c r="Q111" s="214">
        <f>'MM (CH4)'!Q138+'MM (N2O)'!Q139</f>
        <v>1.640037545493197E-4</v>
      </c>
      <c r="R111" s="214">
        <f>'MM (CH4)'!R138+'MM (N2O)'!R139</f>
        <v>1.3021012313092337E-3</v>
      </c>
      <c r="S111" s="214">
        <f>'MM (CH4)'!S138+'MM (N2O)'!S139</f>
        <v>2.1626606998606787E-2</v>
      </c>
      <c r="T111" s="214">
        <f>'MM (CH4)'!T138+'MM (N2O)'!T139</f>
        <v>1.7312412679791929E-6</v>
      </c>
      <c r="U111" s="214">
        <f>'MM (CH4)'!U138+'MM (N2O)'!U139</f>
        <v>1.7778718059785837E-3</v>
      </c>
      <c r="V111" s="214">
        <f>'MM (CH4)'!V138+'MM (N2O)'!V139</f>
        <v>3.0918289284725536E-3</v>
      </c>
      <c r="W111" s="214">
        <f>'MM (CH4)'!W138+'MM (N2O)'!W139</f>
        <v>9.3137867023338486E-6</v>
      </c>
      <c r="X111" s="214">
        <f>'MM (CH4)'!X138+'MM (N2O)'!X139</f>
        <v>1.889888115517637E-7</v>
      </c>
      <c r="Y111" s="214">
        <f>'MM (CH4)'!Y138+'MM (N2O)'!Y139</f>
        <v>5.8693563455546571E-7</v>
      </c>
      <c r="Z111" s="214">
        <f>'MM (CH4)'!Z138+'MM (N2O)'!Z139</f>
        <v>1.838209349348199E-2</v>
      </c>
      <c r="AA111" s="214">
        <f>'MM (CH4)'!AA138+'MM (N2O)'!AA139</f>
        <v>2.3263615180349549E-2</v>
      </c>
      <c r="AB111" s="214">
        <f>'MM (CH4)'!AB138+'MM (N2O)'!AB139</f>
        <v>4.4890222178956343E-2</v>
      </c>
      <c r="AC111" s="212">
        <f t="shared" si="3"/>
        <v>44890.222178956341</v>
      </c>
      <c r="AD111" s="212"/>
      <c r="AE111" s="212"/>
    </row>
    <row r="112" spans="1:31" ht="21" customHeight="1" x14ac:dyDescent="0.35">
      <c r="A112" s="128"/>
      <c r="B112" s="195">
        <v>2022</v>
      </c>
      <c r="C112" s="195" t="s">
        <v>17</v>
      </c>
      <c r="D112" s="214">
        <f>'MM (CH4)'!D139+'MM (N2O)'!D140</f>
        <v>1.2592951455229297E-2</v>
      </c>
      <c r="E112" s="214">
        <f>'MM (CH4)'!E139+'MM (N2O)'!E140</f>
        <v>2.4972181973449653E-3</v>
      </c>
      <c r="F112" s="214">
        <f>'MM (CH4)'!F139+'MM (N2O)'!F140</f>
        <v>2.7485459025801944E-3</v>
      </c>
      <c r="G112" s="214">
        <f>'MM (CH4)'!G139+'MM (N2O)'!G140</f>
        <v>1.6153000569836839E-3</v>
      </c>
      <c r="H112" s="214">
        <f>'MM (CH4)'!H139+'MM (N2O)'!H140</f>
        <v>1.945401561213814E-2</v>
      </c>
      <c r="I112" s="214">
        <f>'MM (CH4)'!I139+'MM (N2O)'!I140</f>
        <v>3.3618279753399027E-4</v>
      </c>
      <c r="J112" s="214">
        <f>'MM (CH4)'!J139+'MM (N2O)'!J140</f>
        <v>1.856933979101282E-4</v>
      </c>
      <c r="K112" s="214">
        <f>'MM (CH4)'!K139+'MM (N2O)'!K140</f>
        <v>2.664942493540831E-4</v>
      </c>
      <c r="L112" s="214">
        <f>'MM (CH4)'!L139+'MM (N2O)'!L140</f>
        <v>2.0530505108473155E-4</v>
      </c>
      <c r="M112" s="214">
        <f>'MM (CH4)'!M139+'MM (N2O)'!M140</f>
        <v>9.9367549588293331E-4</v>
      </c>
      <c r="N112" s="214">
        <f>'MM (CH4)'!N139+'MM (N2O)'!N140</f>
        <v>1.1987829643020953E-4</v>
      </c>
      <c r="O112" s="214">
        <f>'MM (CH4)'!O139+'MM (N2O)'!O140</f>
        <v>9.5693140891424616E-4</v>
      </c>
      <c r="P112" s="214">
        <f>'MM (CH4)'!P139+'MM (N2O)'!P140</f>
        <v>7.9671302555546917E-5</v>
      </c>
      <c r="Q112" s="214">
        <f>'MM (CH4)'!Q139+'MM (N2O)'!Q140</f>
        <v>1.4718403569749923E-4</v>
      </c>
      <c r="R112" s="214">
        <f>'MM (CH4)'!R139+'MM (N2O)'!R140</f>
        <v>1.3036650435975022E-3</v>
      </c>
      <c r="S112" s="214">
        <f>'MM (CH4)'!S139+'MM (N2O)'!S140</f>
        <v>2.1751356151618575E-2</v>
      </c>
      <c r="T112" s="214">
        <f>'MM (CH4)'!T139+'MM (N2O)'!T140</f>
        <v>1.737333913899531E-6</v>
      </c>
      <c r="U112" s="214">
        <f>'MM (CH4)'!U139+'MM (N2O)'!U140</f>
        <v>1.8000719931253043E-3</v>
      </c>
      <c r="V112" s="214">
        <f>'MM (CH4)'!V139+'MM (N2O)'!V140</f>
        <v>3.3789529098927854E-3</v>
      </c>
      <c r="W112" s="214">
        <f>'MM (CH4)'!W139+'MM (N2O)'!W140</f>
        <v>1.0657598716486675E-5</v>
      </c>
      <c r="X112" s="214">
        <f>'MM (CH4)'!X139+'MM (N2O)'!X140</f>
        <v>1.4104646665849773E-7</v>
      </c>
      <c r="Y112" s="214">
        <f>'MM (CH4)'!Y139+'MM (N2O)'!Y140</f>
        <v>7.2371081543955378E-7</v>
      </c>
      <c r="Z112" s="214">
        <f>'MM (CH4)'!Z139+'MM (N2O)'!Z140</f>
        <v>1.8925230550660588E-2</v>
      </c>
      <c r="AA112" s="214">
        <f>'MM (CH4)'!AA139+'MM (N2O)'!AA140</f>
        <v>2.4117515143591159E-2</v>
      </c>
      <c r="AB112" s="214">
        <f>'MM (CH4)'!AB139+'MM (N2O)'!AB140</f>
        <v>4.5868871295209737E-2</v>
      </c>
      <c r="AC112" s="212">
        <f t="shared" si="3"/>
        <v>45868.871295209734</v>
      </c>
      <c r="AD112" s="128"/>
      <c r="AE112" s="128"/>
    </row>
    <row r="113" spans="1:31" ht="21" customHeight="1" x14ac:dyDescent="0.35">
      <c r="A113" s="128"/>
      <c r="B113" s="196">
        <v>2023</v>
      </c>
      <c r="C113" s="196" t="s">
        <v>17</v>
      </c>
      <c r="D113" s="215">
        <f>'MM (CH4)'!D140+'MM (N2O)'!D141</f>
        <v>1.282388951579286E-2</v>
      </c>
      <c r="E113" s="215">
        <f>'MM (CH4)'!E140+'MM (N2O)'!E141</f>
        <v>2.4933098773636769E-3</v>
      </c>
      <c r="F113" s="215">
        <f>'MM (CH4)'!F140+'MM (N2O)'!F141</f>
        <v>2.7308580402274065E-3</v>
      </c>
      <c r="G113" s="215">
        <f>'MM (CH4)'!G140+'MM (N2O)'!G141</f>
        <v>1.5492534321556275E-3</v>
      </c>
      <c r="H113" s="215">
        <f>'MM (CH4)'!H140+'MM (N2O)'!H141</f>
        <v>1.959731086553957E-2</v>
      </c>
      <c r="I113" s="215">
        <f>'MM (CH4)'!I140+'MM (N2O)'!I141</f>
        <v>3.2803332657755795E-4</v>
      </c>
      <c r="J113" s="215">
        <f>'MM (CH4)'!J140+'MM (N2O)'!J141</f>
        <v>1.8946590540690647E-4</v>
      </c>
      <c r="K113" s="215">
        <f>'MM (CH4)'!K140+'MM (N2O)'!K141</f>
        <v>2.6683324884294388E-4</v>
      </c>
      <c r="L113" s="215">
        <f>'MM (CH4)'!L140+'MM (N2O)'!L141</f>
        <v>1.9695986739202867E-4</v>
      </c>
      <c r="M113" s="215">
        <f>'MM (CH4)'!M140+'MM (N2O)'!M141</f>
        <v>9.8129234821943694E-4</v>
      </c>
      <c r="N113" s="215">
        <f>'MM (CH4)'!N140+'MM (N2O)'!N141</f>
        <v>1.1542283975191753E-4</v>
      </c>
      <c r="O113" s="215">
        <f>'MM (CH4)'!O140+'MM (N2O)'!O141</f>
        <v>9.9073304505094316E-4</v>
      </c>
      <c r="P113" s="215">
        <f>'MM (CH4)'!P140+'MM (N2O)'!P141</f>
        <v>7.1073865162363817E-5</v>
      </c>
      <c r="Q113" s="215">
        <f>'MM (CH4)'!Q140+'MM (N2O)'!Q141</f>
        <v>1.3208929529529836E-4</v>
      </c>
      <c r="R113" s="215">
        <f>'MM (CH4)'!R140+'MM (N2O)'!R141</f>
        <v>1.3093190452605225E-3</v>
      </c>
      <c r="S113" s="215">
        <f>'MM (CH4)'!S140+'MM (N2O)'!S141</f>
        <v>2.1887922259019532E-2</v>
      </c>
      <c r="T113" s="215">
        <f>'MM (CH4)'!T140+'MM (N2O)'!T141</f>
        <v>1.7434480012763524E-6</v>
      </c>
      <c r="U113" s="215">
        <f>'MM (CH4)'!U140+'MM (N2O)'!U141</f>
        <v>1.8225493927840255E-3</v>
      </c>
      <c r="V113" s="215">
        <f>'MM (CH4)'!V140+'MM (N2O)'!V141</f>
        <v>3.692740779456187E-3</v>
      </c>
      <c r="W113" s="215">
        <f>'MM (CH4)'!W140+'MM (N2O)'!W141</f>
        <v>1.2195298650461518E-5</v>
      </c>
      <c r="X113" s="215">
        <f>'MM (CH4)'!X140+'MM (N2O)'!X141</f>
        <v>1.0526605037355747E-7</v>
      </c>
      <c r="Y113" s="215">
        <f>'MM (CH4)'!Y140+'MM (N2O)'!Y141</f>
        <v>8.9235908257788466E-7</v>
      </c>
      <c r="Z113" s="215">
        <f>'MM (CH4)'!Z140+'MM (N2O)'!Z141</f>
        <v>1.9484415718082189E-2</v>
      </c>
      <c r="AA113" s="215">
        <f>'MM (CH4)'!AA140+'MM (N2O)'!AA141</f>
        <v>2.501464226210709E-2</v>
      </c>
      <c r="AB113" s="215">
        <f>'MM (CH4)'!AB140+'MM (N2O)'!AB141</f>
        <v>4.6902564521126622E-2</v>
      </c>
      <c r="AC113" s="212">
        <f t="shared" si="3"/>
        <v>46902.564521126624</v>
      </c>
      <c r="AD113" s="128"/>
      <c r="AE113" s="128"/>
    </row>
    <row r="114" spans="1:31" ht="21" customHeight="1" x14ac:dyDescent="0.35">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row>
    <row r="115" spans="1:31" ht="21" customHeight="1" x14ac:dyDescent="0.35">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row>
    <row r="116" spans="1:31" ht="21" customHeight="1" x14ac:dyDescent="0.35">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row>
    <row r="117" spans="1:31" ht="21" customHeight="1" x14ac:dyDescent="0.35">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row>
    <row r="118" spans="1:31" ht="21" customHeight="1" x14ac:dyDescent="0.35">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row>
    <row r="119" spans="1:31" ht="21" customHeight="1" x14ac:dyDescent="0.35">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row>
    <row r="120" spans="1:31" ht="21" customHeight="1" x14ac:dyDescent="0.35">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row>
    <row r="121" spans="1:31" ht="21" customHeight="1" x14ac:dyDescent="0.35">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row>
    <row r="122" spans="1:31" ht="21" customHeight="1" x14ac:dyDescent="0.35">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row>
    <row r="123" spans="1:31" ht="21" customHeight="1" x14ac:dyDescent="0.35">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row>
    <row r="124" spans="1:31" ht="21" customHeight="1" x14ac:dyDescent="0.35">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row>
    <row r="125" spans="1:31" ht="21" customHeight="1" x14ac:dyDescent="0.35">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row>
    <row r="126" spans="1:31" ht="21" customHeight="1" x14ac:dyDescent="0.35">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row>
    <row r="127" spans="1:31" ht="21" customHeight="1" x14ac:dyDescent="0.35">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row>
    <row r="128" spans="1:31" ht="21" customHeight="1" x14ac:dyDescent="0.35">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row>
    <row r="129" spans="1:31" ht="21" customHeight="1" x14ac:dyDescent="0.35">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row>
    <row r="130" spans="1:31" ht="21" customHeight="1" x14ac:dyDescent="0.35">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row>
    <row r="131" spans="1:31" ht="21" customHeight="1" x14ac:dyDescent="0.35">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row>
    <row r="132" spans="1:31" ht="21" customHeight="1" x14ac:dyDescent="0.35">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row>
    <row r="133" spans="1:31" ht="21" customHeight="1" x14ac:dyDescent="0.35">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row>
    <row r="134" spans="1:31" ht="21" customHeight="1" x14ac:dyDescent="0.35">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row>
    <row r="135" spans="1:31" ht="21" customHeight="1" x14ac:dyDescent="0.35">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row>
    <row r="136" spans="1:31" ht="21" customHeight="1" x14ac:dyDescent="0.35">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row>
    <row r="137" spans="1:31" ht="21" customHeight="1" x14ac:dyDescent="0.35">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row>
    <row r="138" spans="1:31" ht="21" customHeight="1" x14ac:dyDescent="0.35">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row>
    <row r="139" spans="1:31" ht="21" customHeight="1" x14ac:dyDescent="0.35">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row>
    <row r="140" spans="1:31" ht="21" customHeight="1" x14ac:dyDescent="0.35">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row>
    <row r="141" spans="1:31" ht="21" customHeight="1" x14ac:dyDescent="0.35">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row>
    <row r="142" spans="1:31" ht="21" customHeight="1" x14ac:dyDescent="0.35">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row>
    <row r="143" spans="1:31" ht="21" customHeight="1" x14ac:dyDescent="0.35">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row>
    <row r="144" spans="1:31" ht="21" customHeight="1" x14ac:dyDescent="0.35">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row>
    <row r="145" spans="1:31" ht="21" customHeight="1" x14ac:dyDescent="0.35">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row>
    <row r="146" spans="1:31" ht="21" customHeight="1" x14ac:dyDescent="0.35">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row>
    <row r="147" spans="1:31" ht="21" customHeight="1" x14ac:dyDescent="0.35">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row>
    <row r="148" spans="1:31" ht="21" customHeight="1" x14ac:dyDescent="0.35">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row>
    <row r="149" spans="1:31" ht="21" customHeight="1" x14ac:dyDescent="0.35">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row>
    <row r="150" spans="1:31" ht="21" customHeight="1" x14ac:dyDescent="0.35">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row>
    <row r="151" spans="1:31" ht="21" customHeight="1" x14ac:dyDescent="0.35">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row>
    <row r="152" spans="1:31" ht="21" customHeight="1" x14ac:dyDescent="0.35">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row>
    <row r="153" spans="1:31" ht="21" customHeight="1" x14ac:dyDescent="0.35">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row>
    <row r="154" spans="1:31" ht="21" customHeight="1" x14ac:dyDescent="0.35">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row>
    <row r="155" spans="1:31" ht="21" customHeight="1" x14ac:dyDescent="0.35">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row>
    <row r="156" spans="1:31" ht="21" customHeight="1" x14ac:dyDescent="0.35">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row>
    <row r="157" spans="1:31" ht="21" customHeight="1" x14ac:dyDescent="0.35">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row>
    <row r="158" spans="1:31" ht="21" customHeight="1" x14ac:dyDescent="0.35">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row>
    <row r="159" spans="1:31" ht="21" customHeight="1" x14ac:dyDescent="0.35">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row>
    <row r="160" spans="1:31" ht="21" customHeight="1" x14ac:dyDescent="0.35">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row>
    <row r="161" spans="1:31" ht="21" customHeight="1" x14ac:dyDescent="0.35">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row>
    <row r="162" spans="1:31" ht="21" customHeight="1" x14ac:dyDescent="0.35">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row>
    <row r="163" spans="1:31" ht="21" customHeight="1" x14ac:dyDescent="0.35">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row>
    <row r="164" spans="1:31" ht="21" customHeight="1" x14ac:dyDescent="0.35">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row>
    <row r="165" spans="1:31" ht="21" customHeight="1" x14ac:dyDescent="0.35">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row>
    <row r="166" spans="1:31" ht="21" customHeight="1" x14ac:dyDescent="0.35">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row>
    <row r="167" spans="1:31" ht="21" customHeight="1" x14ac:dyDescent="0.35">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row>
    <row r="168" spans="1:31" ht="21" customHeight="1" x14ac:dyDescent="0.35">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row>
    <row r="169" spans="1:31" ht="21" customHeight="1" x14ac:dyDescent="0.35">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row>
    <row r="170" spans="1:31" ht="21" customHeight="1" x14ac:dyDescent="0.35">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row>
    <row r="171" spans="1:31" ht="21" customHeight="1" x14ac:dyDescent="0.35">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row>
    <row r="172" spans="1:31" ht="21" customHeight="1" x14ac:dyDescent="0.35">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row>
    <row r="173" spans="1:31" ht="21" customHeight="1" x14ac:dyDescent="0.35">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row>
    <row r="174" spans="1:31" ht="21" customHeight="1" x14ac:dyDescent="0.35">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row>
    <row r="175" spans="1:31" ht="21" customHeight="1" x14ac:dyDescent="0.35">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row>
    <row r="176" spans="1:31" ht="21" customHeight="1" x14ac:dyDescent="0.35">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row>
    <row r="177" spans="1:31" ht="21" customHeight="1" x14ac:dyDescent="0.35">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row>
    <row r="178" spans="1:31" ht="21" customHeight="1" x14ac:dyDescent="0.35">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row>
    <row r="179" spans="1:31" ht="21" customHeight="1" x14ac:dyDescent="0.35">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row>
    <row r="180" spans="1:31" ht="21" customHeight="1" x14ac:dyDescent="0.35">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row>
    <row r="181" spans="1:31" ht="21" customHeight="1" x14ac:dyDescent="0.35">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row>
    <row r="182" spans="1:31" ht="21" customHeight="1" x14ac:dyDescent="0.35">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row>
    <row r="183" spans="1:31" ht="21" customHeight="1" x14ac:dyDescent="0.35">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row>
    <row r="184" spans="1:31" ht="21" customHeight="1" x14ac:dyDescent="0.35">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row>
    <row r="185" spans="1:31" ht="21" customHeight="1" x14ac:dyDescent="0.35">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row>
    <row r="186" spans="1:31" ht="21" customHeight="1" x14ac:dyDescent="0.35">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row>
    <row r="187" spans="1:31" ht="21" customHeight="1" x14ac:dyDescent="0.35">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row>
    <row r="188" spans="1:31" ht="21" customHeight="1" x14ac:dyDescent="0.35">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row>
    <row r="189" spans="1:31" ht="21" customHeight="1" x14ac:dyDescent="0.35">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row>
    <row r="190" spans="1:31" ht="21" customHeight="1" x14ac:dyDescent="0.35">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row>
    <row r="191" spans="1:31" ht="21" customHeight="1" x14ac:dyDescent="0.35">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row>
    <row r="192" spans="1:31" ht="21" customHeight="1" x14ac:dyDescent="0.35">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row>
    <row r="193" spans="1:31" ht="21" customHeight="1" x14ac:dyDescent="0.35">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row>
    <row r="194" spans="1:31" ht="21" customHeight="1" x14ac:dyDescent="0.35">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row>
    <row r="195" spans="1:31" ht="21" customHeight="1" x14ac:dyDescent="0.35">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row>
    <row r="196" spans="1:31" ht="21" customHeight="1" x14ac:dyDescent="0.35">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row>
    <row r="197" spans="1:31" ht="21" customHeight="1" x14ac:dyDescent="0.35">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row>
    <row r="198" spans="1:31" ht="21" customHeight="1" x14ac:dyDescent="0.35">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row>
    <row r="199" spans="1:31" ht="21" customHeight="1" x14ac:dyDescent="0.35">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row>
    <row r="200" spans="1:31" ht="21" customHeight="1" x14ac:dyDescent="0.35">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row>
    <row r="201" spans="1:31" ht="21" customHeight="1" x14ac:dyDescent="0.35">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row>
    <row r="202" spans="1:31" ht="21" customHeight="1" x14ac:dyDescent="0.35">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row>
    <row r="203" spans="1:31" ht="21" customHeight="1" x14ac:dyDescent="0.35">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row>
    <row r="204" spans="1:31" ht="21" customHeight="1" x14ac:dyDescent="0.35">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row>
    <row r="205" spans="1:31" ht="21" customHeight="1" x14ac:dyDescent="0.35">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row>
    <row r="206" spans="1:31" ht="21" customHeight="1" x14ac:dyDescent="0.35">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row>
    <row r="207" spans="1:31" ht="21" customHeight="1" x14ac:dyDescent="0.35">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row>
    <row r="208" spans="1:31" ht="21" customHeight="1" x14ac:dyDescent="0.35">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row>
    <row r="209" spans="1:31" ht="21" customHeight="1" x14ac:dyDescent="0.35">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row>
    <row r="210" spans="1:31" ht="21" customHeight="1" x14ac:dyDescent="0.3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row>
    <row r="211" spans="1:31" ht="21" customHeight="1" x14ac:dyDescent="0.35">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row>
    <row r="212" spans="1:31" ht="21" customHeight="1" x14ac:dyDescent="0.35">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row>
    <row r="213" spans="1:31" ht="21" customHeight="1" x14ac:dyDescent="0.35">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row>
    <row r="214" spans="1:31" ht="21" customHeight="1" x14ac:dyDescent="0.35">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row>
    <row r="215" spans="1:31" ht="21" customHeight="1" x14ac:dyDescent="0.35">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row>
    <row r="216" spans="1:31" ht="21" customHeight="1" x14ac:dyDescent="0.35">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row>
    <row r="217" spans="1:31" ht="21" customHeight="1" x14ac:dyDescent="0.35">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row>
    <row r="218" spans="1:31" ht="21" customHeight="1" x14ac:dyDescent="0.35">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row>
    <row r="219" spans="1:31" ht="21" customHeight="1" x14ac:dyDescent="0.35">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row>
    <row r="220" spans="1:31" ht="21" customHeight="1" x14ac:dyDescent="0.35">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row>
    <row r="221" spans="1:31" ht="21" customHeight="1" x14ac:dyDescent="0.35">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row>
    <row r="222" spans="1:31" ht="21" customHeight="1" x14ac:dyDescent="0.35">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row>
    <row r="223" spans="1:31" ht="21" customHeight="1" x14ac:dyDescent="0.35">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row>
    <row r="224" spans="1:31" ht="21" customHeight="1" x14ac:dyDescent="0.35">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row>
    <row r="225" spans="1:31" ht="21" customHeight="1" x14ac:dyDescent="0.35">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row>
    <row r="226" spans="1:31" ht="21" customHeight="1" x14ac:dyDescent="0.35">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row>
    <row r="227" spans="1:31" ht="21" customHeight="1" x14ac:dyDescent="0.35">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row>
    <row r="228" spans="1:31" ht="21" customHeight="1" x14ac:dyDescent="0.35">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row>
    <row r="229" spans="1:31" ht="21" customHeight="1" x14ac:dyDescent="0.35">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row>
    <row r="230" spans="1:31" ht="21" customHeight="1" x14ac:dyDescent="0.35">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row>
    <row r="231" spans="1:31" ht="21" customHeight="1" x14ac:dyDescent="0.35">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row>
    <row r="232" spans="1:31" ht="21" customHeight="1" x14ac:dyDescent="0.35">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row>
    <row r="233" spans="1:31" ht="21" customHeight="1" x14ac:dyDescent="0.35">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row>
    <row r="234" spans="1:31" ht="21" customHeight="1" x14ac:dyDescent="0.35">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row>
    <row r="235" spans="1:31" ht="21" customHeight="1" x14ac:dyDescent="0.35">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row>
    <row r="236" spans="1:31" ht="21" customHeight="1" x14ac:dyDescent="0.35">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row>
    <row r="237" spans="1:31" ht="21" customHeight="1" x14ac:dyDescent="0.35">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row>
    <row r="238" spans="1:31" ht="21" customHeight="1" x14ac:dyDescent="0.35">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row>
    <row r="239" spans="1:31" ht="21" customHeight="1" x14ac:dyDescent="0.35">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row>
    <row r="240" spans="1:31" ht="21" customHeight="1" x14ac:dyDescent="0.35">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row>
    <row r="241" spans="1:31" ht="21" customHeight="1" x14ac:dyDescent="0.35">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row>
    <row r="242" spans="1:31" ht="21" customHeight="1" x14ac:dyDescent="0.35">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row>
    <row r="243" spans="1:31" ht="21" customHeight="1" x14ac:dyDescent="0.35">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row>
    <row r="244" spans="1:31" ht="21" customHeight="1" x14ac:dyDescent="0.35">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row>
    <row r="245" spans="1:31" ht="21" customHeight="1" x14ac:dyDescent="0.35">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row>
    <row r="246" spans="1:31" ht="21" customHeight="1" x14ac:dyDescent="0.35">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row>
    <row r="247" spans="1:31" ht="21" customHeight="1" x14ac:dyDescent="0.35">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row>
    <row r="248" spans="1:31" ht="21" customHeight="1" x14ac:dyDescent="0.35">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row>
    <row r="249" spans="1:31" ht="21" customHeight="1" x14ac:dyDescent="0.35">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row>
    <row r="250" spans="1:31" ht="21" customHeight="1" x14ac:dyDescent="0.35">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row>
    <row r="251" spans="1:31" ht="21" customHeight="1" x14ac:dyDescent="0.35">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row>
    <row r="252" spans="1:31" ht="21" customHeight="1" x14ac:dyDescent="0.35">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row>
    <row r="253" spans="1:31" ht="21" customHeight="1" x14ac:dyDescent="0.35">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row>
    <row r="254" spans="1:31" ht="21" customHeight="1" x14ac:dyDescent="0.35">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row>
    <row r="255" spans="1:31" ht="21" customHeight="1" x14ac:dyDescent="0.35">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row>
    <row r="256" spans="1:31" ht="21" customHeight="1" x14ac:dyDescent="0.35">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row>
    <row r="257" spans="1:31" ht="21" customHeight="1" x14ac:dyDescent="0.35">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row>
    <row r="258" spans="1:31" ht="21" customHeight="1" x14ac:dyDescent="0.35">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row>
    <row r="259" spans="1:31" ht="21" customHeight="1" x14ac:dyDescent="0.35">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row>
    <row r="260" spans="1:31" ht="21" customHeight="1" x14ac:dyDescent="0.35">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row>
    <row r="261" spans="1:31" ht="21" customHeight="1" x14ac:dyDescent="0.35">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row>
    <row r="262" spans="1:31" ht="21" customHeight="1" x14ac:dyDescent="0.35">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row>
    <row r="263" spans="1:31" ht="21" customHeight="1" x14ac:dyDescent="0.35">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row>
    <row r="264" spans="1:31" ht="21" customHeight="1" x14ac:dyDescent="0.35">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row>
    <row r="265" spans="1:31" ht="21" customHeight="1" x14ac:dyDescent="0.35">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row>
    <row r="266" spans="1:31" ht="21" customHeight="1" x14ac:dyDescent="0.35">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row>
    <row r="267" spans="1:31" ht="21" customHeight="1" x14ac:dyDescent="0.35">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row>
    <row r="268" spans="1:31" ht="21" customHeight="1" x14ac:dyDescent="0.35">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row>
    <row r="269" spans="1:31" ht="21" customHeight="1" x14ac:dyDescent="0.35">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row>
    <row r="270" spans="1:31" ht="21" customHeight="1" x14ac:dyDescent="0.35">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row>
    <row r="271" spans="1:31" ht="21" customHeight="1" x14ac:dyDescent="0.35">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row>
    <row r="272" spans="1:31" ht="21" customHeight="1" x14ac:dyDescent="0.35">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row>
    <row r="273" spans="1:31" ht="21" customHeight="1" x14ac:dyDescent="0.35">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row>
    <row r="274" spans="1:31" ht="21" customHeight="1" x14ac:dyDescent="0.35">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row>
    <row r="275" spans="1:31" ht="21" customHeight="1" x14ac:dyDescent="0.35">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row>
    <row r="276" spans="1:31" ht="21" customHeight="1" x14ac:dyDescent="0.35">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row>
    <row r="277" spans="1:31" ht="21" customHeight="1" x14ac:dyDescent="0.35">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row>
    <row r="278" spans="1:31" ht="21" customHeight="1" x14ac:dyDescent="0.35">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row>
    <row r="279" spans="1:31" ht="21" customHeight="1" x14ac:dyDescent="0.35">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row>
    <row r="280" spans="1:31" ht="21" customHeight="1" x14ac:dyDescent="0.35">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row>
    <row r="281" spans="1:31" ht="21" customHeight="1" x14ac:dyDescent="0.35">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row>
    <row r="282" spans="1:31" ht="21" customHeight="1" x14ac:dyDescent="0.35">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row>
    <row r="283" spans="1:31" ht="21" customHeight="1" x14ac:dyDescent="0.35">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row>
    <row r="284" spans="1:31" ht="21" customHeight="1" x14ac:dyDescent="0.35">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row>
    <row r="285" spans="1:31" ht="21" customHeight="1" x14ac:dyDescent="0.35">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row>
    <row r="286" spans="1:31" ht="21" customHeight="1" x14ac:dyDescent="0.35">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row>
    <row r="287" spans="1:31" ht="21" customHeight="1" x14ac:dyDescent="0.35">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row>
    <row r="288" spans="1:31" ht="21" customHeight="1" x14ac:dyDescent="0.35">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row>
    <row r="289" spans="1:31" ht="21" customHeight="1" x14ac:dyDescent="0.35">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row>
    <row r="290" spans="1:31" ht="21" customHeight="1" x14ac:dyDescent="0.35">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row>
    <row r="291" spans="1:31" ht="21" customHeight="1" x14ac:dyDescent="0.35">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row>
    <row r="292" spans="1:31" ht="21" customHeight="1" x14ac:dyDescent="0.35">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row>
    <row r="293" spans="1:31" ht="21" customHeight="1" x14ac:dyDescent="0.35">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row>
    <row r="294" spans="1:31" ht="21" customHeight="1" x14ac:dyDescent="0.35">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row>
    <row r="295" spans="1:31" ht="21" customHeight="1" x14ac:dyDescent="0.35">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row>
    <row r="296" spans="1:31" ht="21" customHeight="1" x14ac:dyDescent="0.35">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row>
    <row r="297" spans="1:31" ht="21" customHeight="1" x14ac:dyDescent="0.35">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row>
    <row r="298" spans="1:31" ht="21" customHeight="1" x14ac:dyDescent="0.35">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c r="AD298" s="128"/>
      <c r="AE298" s="128"/>
    </row>
    <row r="299" spans="1:31" ht="21" customHeight="1" x14ac:dyDescent="0.35">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c r="AA299" s="128"/>
      <c r="AB299" s="128"/>
      <c r="AC299" s="128"/>
      <c r="AD299" s="128"/>
      <c r="AE299" s="128"/>
    </row>
    <row r="300" spans="1:31" ht="21" customHeight="1" x14ac:dyDescent="0.35">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row>
    <row r="301" spans="1:31" ht="21" customHeight="1" x14ac:dyDescent="0.35">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row>
    <row r="302" spans="1:31" ht="21" customHeight="1" x14ac:dyDescent="0.35">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row>
    <row r="303" spans="1:31" ht="21" customHeight="1" x14ac:dyDescent="0.35">
      <c r="A303" s="128"/>
      <c r="B303" s="128"/>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row>
    <row r="304" spans="1:31" ht="21" customHeight="1" x14ac:dyDescent="0.35">
      <c r="A304" s="128"/>
      <c r="B304" s="128"/>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row>
    <row r="305" spans="1:31" ht="21" customHeight="1" x14ac:dyDescent="0.35">
      <c r="A305" s="128"/>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row>
    <row r="306" spans="1:31" ht="21" customHeight="1" x14ac:dyDescent="0.35">
      <c r="A306" s="128"/>
      <c r="B306" s="128"/>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row>
    <row r="307" spans="1:31" ht="21" customHeight="1" x14ac:dyDescent="0.35">
      <c r="A307" s="128"/>
      <c r="B307" s="128"/>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row>
    <row r="308" spans="1:31" ht="21" customHeight="1" x14ac:dyDescent="0.35">
      <c r="A308" s="128"/>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row>
    <row r="309" spans="1:31" ht="21" customHeight="1" x14ac:dyDescent="0.35">
      <c r="A309" s="128"/>
      <c r="B309" s="128"/>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row>
    <row r="310" spans="1:31" ht="21" customHeight="1" x14ac:dyDescent="0.35">
      <c r="A310" s="128"/>
      <c r="B310" s="128"/>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row>
    <row r="311" spans="1:31" ht="21" customHeight="1" x14ac:dyDescent="0.35">
      <c r="A311" s="128"/>
      <c r="B311" s="128"/>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row>
    <row r="312" spans="1:31" ht="15.75" customHeight="1" x14ac:dyDescent="0.35"/>
    <row r="313" spans="1:31" ht="15.75" customHeight="1" x14ac:dyDescent="0.35"/>
    <row r="314" spans="1:31" ht="15.75" customHeight="1" x14ac:dyDescent="0.35"/>
    <row r="315" spans="1:31" ht="15.75" customHeight="1" x14ac:dyDescent="0.35"/>
    <row r="316" spans="1:31" ht="15.75" customHeight="1" x14ac:dyDescent="0.35"/>
    <row r="317" spans="1:31" ht="15.75" customHeight="1" x14ac:dyDescent="0.35"/>
    <row r="318" spans="1:31" ht="15.75" customHeight="1" x14ac:dyDescent="0.35"/>
    <row r="319" spans="1:31" ht="15.75" customHeight="1" x14ac:dyDescent="0.35"/>
    <row r="320" spans="1:3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row r="1001" s="36" customFormat="1" ht="15.75" customHeight="1" x14ac:dyDescent="0.35"/>
    <row r="1002" s="36" customFormat="1" ht="15.75" customHeight="1" x14ac:dyDescent="0.35"/>
  </sheetData>
  <mergeCells count="103">
    <mergeCell ref="B3:B5"/>
    <mergeCell ref="C3:C5"/>
    <mergeCell ref="D3:H3"/>
    <mergeCell ref="I3:M3"/>
    <mergeCell ref="N3:R3"/>
    <mergeCell ref="S3:S5"/>
    <mergeCell ref="O4:Q4"/>
    <mergeCell ref="R4:R5"/>
    <mergeCell ref="Z3:Z5"/>
    <mergeCell ref="AA3:AA5"/>
    <mergeCell ref="AB3:AB5"/>
    <mergeCell ref="D4:D5"/>
    <mergeCell ref="E4:G4"/>
    <mergeCell ref="H4:H5"/>
    <mergeCell ref="I4:I5"/>
    <mergeCell ref="J4:L4"/>
    <mergeCell ref="M4:M5"/>
    <mergeCell ref="N4:N5"/>
    <mergeCell ref="T3:T5"/>
    <mergeCell ref="U3:U5"/>
    <mergeCell ref="V3:V5"/>
    <mergeCell ref="W3:W5"/>
    <mergeCell ref="X3:X5"/>
    <mergeCell ref="Y3:Y5"/>
    <mergeCell ref="B30:AB30"/>
    <mergeCell ref="B31:B33"/>
    <mergeCell ref="C31:C33"/>
    <mergeCell ref="D31:H31"/>
    <mergeCell ref="I31:M31"/>
    <mergeCell ref="N31:R31"/>
    <mergeCell ref="S31:S33"/>
    <mergeCell ref="T31:T33"/>
    <mergeCell ref="U31:U33"/>
    <mergeCell ref="V31:V33"/>
    <mergeCell ref="N32:N33"/>
    <mergeCell ref="O32:Q32"/>
    <mergeCell ref="R32:R33"/>
    <mergeCell ref="B60:AB60"/>
    <mergeCell ref="B61:B63"/>
    <mergeCell ref="C61:C63"/>
    <mergeCell ref="D61:H61"/>
    <mergeCell ref="I61:M61"/>
    <mergeCell ref="N61:R61"/>
    <mergeCell ref="S61:S63"/>
    <mergeCell ref="D32:D33"/>
    <mergeCell ref="E32:G32"/>
    <mergeCell ref="H32:H33"/>
    <mergeCell ref="I32:I33"/>
    <mergeCell ref="J32:L32"/>
    <mergeCell ref="M32:M33"/>
    <mergeCell ref="W31:W33"/>
    <mergeCell ref="X31:X33"/>
    <mergeCell ref="Y31:Y33"/>
    <mergeCell ref="Z31:Z33"/>
    <mergeCell ref="AA31:AA33"/>
    <mergeCell ref="AB31:AB33"/>
    <mergeCell ref="AB61:AB63"/>
    <mergeCell ref="D62:D63"/>
    <mergeCell ref="E62:G62"/>
    <mergeCell ref="H62:H63"/>
    <mergeCell ref="I62:I63"/>
    <mergeCell ref="C90:C92"/>
    <mergeCell ref="D90:H90"/>
    <mergeCell ref="I90:M90"/>
    <mergeCell ref="N90:R90"/>
    <mergeCell ref="S90:S92"/>
    <mergeCell ref="T90:T92"/>
    <mergeCell ref="Z61:Z63"/>
    <mergeCell ref="AA61:AA63"/>
    <mergeCell ref="R91:R92"/>
    <mergeCell ref="J62:L62"/>
    <mergeCell ref="M62:M63"/>
    <mergeCell ref="N62:N63"/>
    <mergeCell ref="T61:T63"/>
    <mergeCell ref="U61:U63"/>
    <mergeCell ref="V61:V63"/>
    <mergeCell ref="W61:W63"/>
    <mergeCell ref="X61:X63"/>
    <mergeCell ref="Y61:Y63"/>
    <mergeCell ref="AC90:AC92"/>
    <mergeCell ref="AC61:AC63"/>
    <mergeCell ref="AC3:AC5"/>
    <mergeCell ref="AC31:AC33"/>
    <mergeCell ref="AA90:AA92"/>
    <mergeCell ref="AB90:AB92"/>
    <mergeCell ref="D91:D92"/>
    <mergeCell ref="E91:G91"/>
    <mergeCell ref="H91:H92"/>
    <mergeCell ref="I91:I92"/>
    <mergeCell ref="J91:L91"/>
    <mergeCell ref="M91:M92"/>
    <mergeCell ref="N91:N92"/>
    <mergeCell ref="O91:Q91"/>
    <mergeCell ref="U90:U92"/>
    <mergeCell ref="V90:V92"/>
    <mergeCell ref="W90:W92"/>
    <mergeCell ref="X90:X92"/>
    <mergeCell ref="Y90:Y92"/>
    <mergeCell ref="Z90:Z92"/>
    <mergeCell ref="O62:Q62"/>
    <mergeCell ref="R62:R63"/>
    <mergeCell ref="B89:AB89"/>
    <mergeCell ref="B90:B9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B1E02-6DB7-4CB2-AA2E-65FB840AF463}">
  <sheetPr>
    <tabColor theme="4" tint="-0.499984740745262"/>
    <outlinePr summaryBelow="0" summaryRight="0"/>
  </sheetPr>
  <dimension ref="A1:AC1001"/>
  <sheetViews>
    <sheetView topLeftCell="Q14" workbookViewId="0">
      <selection activeCell="Q14" sqref="A1:XFD1048576"/>
    </sheetView>
  </sheetViews>
  <sheetFormatPr defaultColWidth="12.6328125" defaultRowHeight="15" customHeight="1" x14ac:dyDescent="0.35"/>
  <cols>
    <col min="1" max="6" width="12.6328125" style="36" customWidth="1"/>
    <col min="7" max="16384" width="12.6328125" style="36"/>
  </cols>
  <sheetData>
    <row r="1" spans="1:29" ht="21" customHeight="1" x14ac:dyDescent="0.35">
      <c r="A1" s="128"/>
      <c r="B1" s="217" t="s">
        <v>148</v>
      </c>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row>
    <row r="2" spans="1:29" ht="21" customHeight="1" x14ac:dyDescent="0.35">
      <c r="A2" s="128"/>
      <c r="B2" s="128"/>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row>
    <row r="3" spans="1:29" ht="21" customHeight="1" x14ac:dyDescent="0.35">
      <c r="A3" s="128"/>
      <c r="B3" s="389" t="s">
        <v>76</v>
      </c>
      <c r="C3" s="389" t="s">
        <v>71</v>
      </c>
      <c r="D3" s="390" t="s">
        <v>122</v>
      </c>
      <c r="E3" s="357"/>
      <c r="F3" s="357"/>
      <c r="G3" s="357"/>
      <c r="H3" s="356"/>
      <c r="I3" s="390" t="s">
        <v>123</v>
      </c>
      <c r="J3" s="357"/>
      <c r="K3" s="357"/>
      <c r="L3" s="357"/>
      <c r="M3" s="356"/>
      <c r="N3" s="390" t="s">
        <v>124</v>
      </c>
      <c r="O3" s="357"/>
      <c r="P3" s="357"/>
      <c r="Q3" s="357"/>
      <c r="R3" s="356"/>
      <c r="S3" s="389" t="s">
        <v>125</v>
      </c>
      <c r="T3" s="389" t="s">
        <v>59</v>
      </c>
      <c r="U3" s="389" t="s">
        <v>126</v>
      </c>
      <c r="V3" s="389" t="s">
        <v>58</v>
      </c>
      <c r="W3" s="389" t="s">
        <v>127</v>
      </c>
      <c r="X3" s="389" t="s">
        <v>54</v>
      </c>
      <c r="Y3" s="389" t="s">
        <v>52</v>
      </c>
      <c r="Z3" s="389" t="s">
        <v>60</v>
      </c>
      <c r="AA3" s="389" t="s">
        <v>128</v>
      </c>
      <c r="AB3" s="389" t="s">
        <v>129</v>
      </c>
      <c r="AC3" s="389" t="s">
        <v>348</v>
      </c>
    </row>
    <row r="4" spans="1:29" ht="21" customHeight="1" x14ac:dyDescent="0.35">
      <c r="A4" s="128"/>
      <c r="B4" s="354"/>
      <c r="C4" s="354"/>
      <c r="D4" s="389" t="s">
        <v>47</v>
      </c>
      <c r="E4" s="390" t="s">
        <v>130</v>
      </c>
      <c r="F4" s="357"/>
      <c r="G4" s="356"/>
      <c r="H4" s="389" t="s">
        <v>131</v>
      </c>
      <c r="I4" s="389" t="s">
        <v>47</v>
      </c>
      <c r="J4" s="390" t="s">
        <v>130</v>
      </c>
      <c r="K4" s="357"/>
      <c r="L4" s="356"/>
      <c r="M4" s="389" t="s">
        <v>132</v>
      </c>
      <c r="N4" s="389" t="s">
        <v>47</v>
      </c>
      <c r="O4" s="390" t="s">
        <v>130</v>
      </c>
      <c r="P4" s="357"/>
      <c r="Q4" s="356"/>
      <c r="R4" s="389" t="s">
        <v>133</v>
      </c>
      <c r="S4" s="354"/>
      <c r="T4" s="354"/>
      <c r="U4" s="354"/>
      <c r="V4" s="354"/>
      <c r="W4" s="354"/>
      <c r="X4" s="354"/>
      <c r="Y4" s="354"/>
      <c r="Z4" s="354"/>
      <c r="AA4" s="354"/>
      <c r="AB4" s="354"/>
      <c r="AC4" s="354"/>
    </row>
    <row r="5" spans="1:29" ht="21" customHeight="1" x14ac:dyDescent="0.35">
      <c r="A5" s="128"/>
      <c r="B5" s="351"/>
      <c r="C5" s="351"/>
      <c r="D5" s="351"/>
      <c r="E5" s="172" t="s">
        <v>134</v>
      </c>
      <c r="F5" s="172" t="s">
        <v>135</v>
      </c>
      <c r="G5" s="172" t="s">
        <v>136</v>
      </c>
      <c r="H5" s="351"/>
      <c r="I5" s="351"/>
      <c r="J5" s="172" t="s">
        <v>134</v>
      </c>
      <c r="K5" s="172" t="s">
        <v>135</v>
      </c>
      <c r="L5" s="172" t="s">
        <v>136</v>
      </c>
      <c r="M5" s="351"/>
      <c r="N5" s="351"/>
      <c r="O5" s="172" t="s">
        <v>134</v>
      </c>
      <c r="P5" s="172" t="s">
        <v>135</v>
      </c>
      <c r="Q5" s="172" t="s">
        <v>136</v>
      </c>
      <c r="R5" s="351"/>
      <c r="S5" s="351"/>
      <c r="T5" s="351"/>
      <c r="U5" s="351"/>
      <c r="V5" s="351"/>
      <c r="W5" s="351"/>
      <c r="X5" s="351"/>
      <c r="Y5" s="351"/>
      <c r="Z5" s="351"/>
      <c r="AA5" s="351"/>
      <c r="AB5" s="351"/>
      <c r="AC5" s="351"/>
    </row>
    <row r="6" spans="1:29" ht="21" customHeight="1" x14ac:dyDescent="0.35">
      <c r="A6" s="128"/>
      <c r="B6" s="122">
        <v>2003</v>
      </c>
      <c r="C6" s="173" t="s">
        <v>17</v>
      </c>
      <c r="D6" s="218">
        <f>'Livestock Population 2003-2023'!D6*'Livestock Emission Factor'!$G$8</f>
        <v>364.2</v>
      </c>
      <c r="E6" s="218">
        <f>'Livestock Population 2003-2023'!E6*'Livestock Emission Factor'!$G$9</f>
        <v>151.20000000000002</v>
      </c>
      <c r="F6" s="218">
        <f>'Livestock Population 2003-2023'!F6*'Livestock Emission Factor'!$G$10</f>
        <v>188.4</v>
      </c>
      <c r="G6" s="218">
        <f>'Livestock Population 2003-2023'!I6*'Livestock Emission Factor'!$G$11</f>
        <v>111.60000000000001</v>
      </c>
      <c r="H6" s="218">
        <f t="shared" ref="H6:H26" si="0">SUM(D6:G6)</f>
        <v>815.4</v>
      </c>
      <c r="I6" s="218">
        <f>'Livestock Population 2003-2023'!K6*'Livestock Emission Factor'!$G$4</f>
        <v>64.199999999999989</v>
      </c>
      <c r="J6" s="218">
        <f>'Livestock Population 2003-2023'!L6*'Livestock Emission Factor'!$G$5</f>
        <v>36.4</v>
      </c>
      <c r="K6" s="218">
        <f>'Livestock Population 2003-2023'!M6*'Livestock Emission Factor'!$G$6</f>
        <v>42.800000000000004</v>
      </c>
      <c r="L6" s="218">
        <f>'Livestock Population 2003-2023'!P6*'Livestock Emission Factor'!$G$7</f>
        <v>33.200000000000003</v>
      </c>
      <c r="M6" s="218">
        <f t="shared" ref="M6:M26" si="1">SUM(I6:L6)</f>
        <v>176.60000000000002</v>
      </c>
      <c r="N6" s="218">
        <f>'Livestock Population 2003-2023'!R6*'Livestock Emission Factor'!$G$12</f>
        <v>7.7999999999999989</v>
      </c>
      <c r="O6" s="218">
        <f>'Livestock Population 2003-2023'!S6*'Livestock Emission Factor'!$G$13</f>
        <v>4.4000000000000004</v>
      </c>
      <c r="P6" s="218">
        <f>'Livestock Population 2003-2023'!T6*'Livestock Emission Factor'!$G$14</f>
        <v>8.4</v>
      </c>
      <c r="Q6" s="218">
        <f>'Livestock Population 2003-2023'!W6*'Livestock Emission Factor'!$G$15</f>
        <v>8</v>
      </c>
      <c r="R6" s="218">
        <f t="shared" ref="R6:R26" si="2">SUM(N6:Q6)</f>
        <v>28.6</v>
      </c>
      <c r="S6" s="218">
        <f t="shared" ref="S6:S26" si="3">H6+M6+R6</f>
        <v>1020.6</v>
      </c>
      <c r="T6" s="218">
        <f>'Livestock Population 2003-2023'!Z6*'Livestock Emission Factor'!$G$16</f>
        <v>0</v>
      </c>
      <c r="U6" s="218">
        <f>'Livestock Population 2003-2023'!AA6*'Livestock Emission Factor'!$G$17</f>
        <v>0</v>
      </c>
      <c r="V6" s="218">
        <f>'Livestock Population 2003-2023'!AB6*'Livestock Emission Factor'!$G$21</f>
        <v>562.4</v>
      </c>
      <c r="W6" s="218">
        <f>'Livestock Population 2003-2023'!AC6*'Livestock Emission Factor'!$G$18</f>
        <v>0</v>
      </c>
      <c r="X6" s="218">
        <f>'Livestock Population 2003-2023'!AD6*'Livestock Emission Factor'!$G$19</f>
        <v>0</v>
      </c>
      <c r="Y6" s="218">
        <f>'Livestock Population 2003-2023'!AE6*'Livestock Emission Factor'!$G$20</f>
        <v>0</v>
      </c>
      <c r="Z6" s="218">
        <f>'Livestock Population 2003-2023'!AH6*'Livestock Emission Factor'!$G$22</f>
        <v>30540</v>
      </c>
      <c r="AA6" s="218">
        <f t="shared" ref="AA6:AA26" si="4">SUM(T6:Z6)</f>
        <v>31102.400000000001</v>
      </c>
      <c r="AB6" s="218">
        <f t="shared" ref="AB6:AB26" si="5">S6+AA6</f>
        <v>32123</v>
      </c>
      <c r="AC6" s="129"/>
    </row>
    <row r="7" spans="1:29" ht="21" customHeight="1" x14ac:dyDescent="0.35">
      <c r="A7" s="128"/>
      <c r="B7" s="107">
        <v>2004</v>
      </c>
      <c r="C7" s="108" t="s">
        <v>17</v>
      </c>
      <c r="D7" s="219">
        <f>'Livestock Population 2003-2023'!D7*'Livestock Emission Factor'!$G$8</f>
        <v>359.68904999999995</v>
      </c>
      <c r="E7" s="219">
        <f>'Livestock Population 2003-2023'!E7*'Livestock Emission Factor'!$G$9</f>
        <v>147.8998</v>
      </c>
      <c r="F7" s="219">
        <f>'Livestock Population 2003-2023'!F7*'Livestock Emission Factor'!$G$10</f>
        <v>185.66800000000001</v>
      </c>
      <c r="G7" s="219">
        <f>'Livestock Population 2003-2023'!I7*'Livestock Emission Factor'!$G$11</f>
        <v>109.26400000000001</v>
      </c>
      <c r="H7" s="219">
        <f t="shared" si="0"/>
        <v>802.52085</v>
      </c>
      <c r="I7" s="219">
        <f>'Livestock Population 2003-2023'!K7*'Livestock Emission Factor'!$G$4</f>
        <v>53.203199999999995</v>
      </c>
      <c r="J7" s="219">
        <f>'Livestock Population 2003-2023'!L7*'Livestock Emission Factor'!$G$5</f>
        <v>30.4833</v>
      </c>
      <c r="K7" s="219">
        <f>'Livestock Population 2003-2023'!M7*'Livestock Emission Factor'!$G$6</f>
        <v>35.224900000000005</v>
      </c>
      <c r="L7" s="219">
        <f>'Livestock Population 2003-2023'!P7*'Livestock Emission Factor'!$G$7</f>
        <v>27.110200000000003</v>
      </c>
      <c r="M7" s="219">
        <f t="shared" si="1"/>
        <v>146.02160000000001</v>
      </c>
      <c r="N7" s="219">
        <f>'Livestock Population 2003-2023'!R7*'Livestock Emission Factor'!$G$12</f>
        <v>7.3829999999999991</v>
      </c>
      <c r="O7" s="219">
        <f>'Livestock Population 2003-2023'!S7*'Livestock Emission Factor'!$G$13</f>
        <v>4.9518000000000004</v>
      </c>
      <c r="P7" s="219">
        <f>'Livestock Population 2003-2023'!T7*'Livestock Emission Factor'!$G$14</f>
        <v>8.2855000000000008</v>
      </c>
      <c r="Q7" s="219">
        <f>'Livestock Population 2003-2023'!W7*'Livestock Emission Factor'!$G$15</f>
        <v>7.1552000000000007</v>
      </c>
      <c r="R7" s="219">
        <f t="shared" si="2"/>
        <v>27.775500000000001</v>
      </c>
      <c r="S7" s="219">
        <f t="shared" si="3"/>
        <v>976.31795</v>
      </c>
      <c r="T7" s="219">
        <f>'Livestock Population 2003-2023'!Z7*'Livestock Emission Factor'!$G$16</f>
        <v>0</v>
      </c>
      <c r="U7" s="219">
        <f>'Livestock Population 2003-2023'!AA7*'Livestock Emission Factor'!$G$17</f>
        <v>0</v>
      </c>
      <c r="V7" s="219">
        <f>'Livestock Population 2003-2023'!AB7*'Livestock Emission Factor'!$G$21</f>
        <v>530.98145</v>
      </c>
      <c r="W7" s="219">
        <f>'Livestock Population 2003-2023'!AC7*'Livestock Emission Factor'!$G$18</f>
        <v>0</v>
      </c>
      <c r="X7" s="219">
        <f>'Livestock Population 2003-2023'!AD7*'Livestock Emission Factor'!$G$19</f>
        <v>0</v>
      </c>
      <c r="Y7" s="219">
        <f>'Livestock Population 2003-2023'!AE7*'Livestock Emission Factor'!$G$20</f>
        <v>0</v>
      </c>
      <c r="Z7" s="219">
        <f>'Livestock Population 2003-2023'!AH7*'Livestock Emission Factor'!$G$22</f>
        <v>32708.75</v>
      </c>
      <c r="AA7" s="219">
        <f t="shared" si="4"/>
        <v>33239.731449999999</v>
      </c>
      <c r="AB7" s="219">
        <f t="shared" si="5"/>
        <v>34216.049399999996</v>
      </c>
      <c r="AC7" s="129"/>
    </row>
    <row r="8" spans="1:29" ht="21" customHeight="1" x14ac:dyDescent="0.35">
      <c r="A8" s="128"/>
      <c r="B8" s="107">
        <v>2005</v>
      </c>
      <c r="C8" s="108" t="s">
        <v>17</v>
      </c>
      <c r="D8" s="219">
        <f>'Livestock Population 2003-2023'!D8*'Livestock Emission Factor'!$G$8</f>
        <v>355.17809999999997</v>
      </c>
      <c r="E8" s="219">
        <f>'Livestock Population 2003-2023'!E8*'Livestock Emission Factor'!$G$9</f>
        <v>144.59960000000001</v>
      </c>
      <c r="F8" s="219">
        <f>'Livestock Population 2003-2023'!F8*'Livestock Emission Factor'!$G$10</f>
        <v>182.93600000000001</v>
      </c>
      <c r="G8" s="219">
        <f>'Livestock Population 2003-2023'!I8*'Livestock Emission Factor'!$G$11</f>
        <v>106.92800000000001</v>
      </c>
      <c r="H8" s="219">
        <f t="shared" si="0"/>
        <v>789.64170000000001</v>
      </c>
      <c r="I8" s="219">
        <f>'Livestock Population 2003-2023'!K8*'Livestock Emission Factor'!$G$4</f>
        <v>42.206399999999995</v>
      </c>
      <c r="J8" s="219">
        <f>'Livestock Population 2003-2023'!L8*'Livestock Emission Factor'!$G$5</f>
        <v>24.566600000000001</v>
      </c>
      <c r="K8" s="219">
        <f>'Livestock Population 2003-2023'!M8*'Livestock Emission Factor'!$G$6</f>
        <v>27.649800000000003</v>
      </c>
      <c r="L8" s="219">
        <f>'Livestock Population 2003-2023'!P8*'Livestock Emission Factor'!$G$7</f>
        <v>21.020400000000002</v>
      </c>
      <c r="M8" s="219">
        <f t="shared" si="1"/>
        <v>115.44319999999999</v>
      </c>
      <c r="N8" s="219">
        <f>'Livestock Population 2003-2023'!R8*'Livestock Emission Factor'!$G$12</f>
        <v>6.9659999999999993</v>
      </c>
      <c r="O8" s="219">
        <f>'Livestock Population 2003-2023'!S8*'Livestock Emission Factor'!$G$13</f>
        <v>5.5036000000000005</v>
      </c>
      <c r="P8" s="219">
        <f>'Livestock Population 2003-2023'!T8*'Livestock Emission Factor'!$G$14</f>
        <v>8.1710000000000012</v>
      </c>
      <c r="Q8" s="219">
        <f>'Livestock Population 2003-2023'!W8*'Livestock Emission Factor'!$G$15</f>
        <v>6.3104000000000005</v>
      </c>
      <c r="R8" s="219">
        <f t="shared" si="2"/>
        <v>26.951000000000001</v>
      </c>
      <c r="S8" s="219">
        <f t="shared" si="3"/>
        <v>932.03590000000008</v>
      </c>
      <c r="T8" s="219">
        <f>'Livestock Population 2003-2023'!Z8*'Livestock Emission Factor'!$G$16</f>
        <v>0</v>
      </c>
      <c r="U8" s="219">
        <f>'Livestock Population 2003-2023'!AA8*'Livestock Emission Factor'!$G$17</f>
        <v>0</v>
      </c>
      <c r="V8" s="219">
        <f>'Livestock Population 2003-2023'!AB8*'Livestock Emission Factor'!$G$21</f>
        <v>499.56290000000001</v>
      </c>
      <c r="W8" s="219">
        <f>'Livestock Population 2003-2023'!AC8*'Livestock Emission Factor'!$G$18</f>
        <v>0</v>
      </c>
      <c r="X8" s="219">
        <f>'Livestock Population 2003-2023'!AD8*'Livestock Emission Factor'!$G$19</f>
        <v>0</v>
      </c>
      <c r="Y8" s="219">
        <f>'Livestock Population 2003-2023'!AE8*'Livestock Emission Factor'!$G$20</f>
        <v>0</v>
      </c>
      <c r="Z8" s="219">
        <f>'Livestock Population 2003-2023'!AH8*'Livestock Emission Factor'!$G$22</f>
        <v>34877.5</v>
      </c>
      <c r="AA8" s="219">
        <f t="shared" si="4"/>
        <v>35377.062899999997</v>
      </c>
      <c r="AB8" s="219">
        <f t="shared" si="5"/>
        <v>36309.0988</v>
      </c>
      <c r="AC8" s="194">
        <f t="shared" ref="AC8:AC26" si="6">AB8/1000</f>
        <v>36.309098800000001</v>
      </c>
    </row>
    <row r="9" spans="1:29" ht="21" customHeight="1" x14ac:dyDescent="0.35">
      <c r="A9" s="128"/>
      <c r="B9" s="107">
        <v>2006</v>
      </c>
      <c r="C9" s="108" t="s">
        <v>17</v>
      </c>
      <c r="D9" s="219">
        <f>'Livestock Population 2003-2023'!D9*'Livestock Emission Factor'!$G$8</f>
        <v>350.66714999999999</v>
      </c>
      <c r="E9" s="219">
        <f>'Livestock Population 2003-2023'!E9*'Livestock Emission Factor'!$G$9</f>
        <v>141.29940000000002</v>
      </c>
      <c r="F9" s="219">
        <f>'Livestock Population 2003-2023'!F9*'Livestock Emission Factor'!$G$10</f>
        <v>180.20400000000001</v>
      </c>
      <c r="G9" s="219">
        <f>'Livestock Population 2003-2023'!I9*'Livestock Emission Factor'!$G$11</f>
        <v>104.592</v>
      </c>
      <c r="H9" s="219">
        <f t="shared" si="0"/>
        <v>776.76255000000003</v>
      </c>
      <c r="I9" s="219">
        <f>'Livestock Population 2003-2023'!K9*'Livestock Emission Factor'!$G$4</f>
        <v>31.209599999999998</v>
      </c>
      <c r="J9" s="219">
        <f>'Livestock Population 2003-2023'!L9*'Livestock Emission Factor'!$G$5</f>
        <v>18.649900000000002</v>
      </c>
      <c r="K9" s="219">
        <f>'Livestock Population 2003-2023'!M9*'Livestock Emission Factor'!$G$6</f>
        <v>20.0747</v>
      </c>
      <c r="L9" s="219">
        <f>'Livestock Population 2003-2023'!P9*'Livestock Emission Factor'!$G$7</f>
        <v>14.9306</v>
      </c>
      <c r="M9" s="219">
        <f t="shared" si="1"/>
        <v>84.864800000000002</v>
      </c>
      <c r="N9" s="219">
        <f>'Livestock Population 2003-2023'!R9*'Livestock Emission Factor'!$G$12</f>
        <v>6.5489999999999995</v>
      </c>
      <c r="O9" s="219">
        <f>'Livestock Population 2003-2023'!S9*'Livestock Emission Factor'!$G$13</f>
        <v>6.0554000000000006</v>
      </c>
      <c r="P9" s="219">
        <f>'Livestock Population 2003-2023'!T9*'Livestock Emission Factor'!$G$14</f>
        <v>8.0564999999999998</v>
      </c>
      <c r="Q9" s="219">
        <f>'Livestock Population 2003-2023'!W9*'Livestock Emission Factor'!$G$15</f>
        <v>5.4656000000000002</v>
      </c>
      <c r="R9" s="219">
        <f t="shared" si="2"/>
        <v>26.1265</v>
      </c>
      <c r="S9" s="219">
        <f t="shared" si="3"/>
        <v>887.75384999999994</v>
      </c>
      <c r="T9" s="219">
        <f>'Livestock Population 2003-2023'!Z9*'Livestock Emission Factor'!$G$16</f>
        <v>0</v>
      </c>
      <c r="U9" s="219">
        <f>'Livestock Population 2003-2023'!AA9*'Livestock Emission Factor'!$G$17</f>
        <v>0</v>
      </c>
      <c r="V9" s="219">
        <f>'Livestock Population 2003-2023'!AB9*'Livestock Emission Factor'!$G$21</f>
        <v>468.14435000000003</v>
      </c>
      <c r="W9" s="219">
        <f>'Livestock Population 2003-2023'!AC9*'Livestock Emission Factor'!$G$18</f>
        <v>0</v>
      </c>
      <c r="X9" s="219">
        <f>'Livestock Population 2003-2023'!AD9*'Livestock Emission Factor'!$G$19</f>
        <v>0</v>
      </c>
      <c r="Y9" s="219">
        <f>'Livestock Population 2003-2023'!AE9*'Livestock Emission Factor'!$G$20</f>
        <v>0</v>
      </c>
      <c r="Z9" s="219">
        <f>'Livestock Population 2003-2023'!AH9*'Livestock Emission Factor'!$G$22</f>
        <v>37046.25</v>
      </c>
      <c r="AA9" s="219">
        <f t="shared" si="4"/>
        <v>37514.394350000002</v>
      </c>
      <c r="AB9" s="219">
        <f t="shared" si="5"/>
        <v>38402.148200000003</v>
      </c>
      <c r="AC9" s="194">
        <f t="shared" si="6"/>
        <v>38.402148200000006</v>
      </c>
    </row>
    <row r="10" spans="1:29" ht="21" customHeight="1" x14ac:dyDescent="0.35">
      <c r="A10" s="128"/>
      <c r="B10" s="107">
        <v>2007</v>
      </c>
      <c r="C10" s="108" t="s">
        <v>17</v>
      </c>
      <c r="D10" s="219">
        <f>'Livestock Population 2003-2023'!D10*'Livestock Emission Factor'!$G$8</f>
        <v>346.15619999999996</v>
      </c>
      <c r="E10" s="219">
        <f>'Livestock Population 2003-2023'!E10*'Livestock Emission Factor'!$G$9</f>
        <v>137.9992</v>
      </c>
      <c r="F10" s="219">
        <f>'Livestock Population 2003-2023'!F10*'Livestock Emission Factor'!$G$10</f>
        <v>177.47200000000001</v>
      </c>
      <c r="G10" s="219">
        <f>'Livestock Population 2003-2023'!I10*'Livestock Emission Factor'!$G$11</f>
        <v>102.256</v>
      </c>
      <c r="H10" s="219">
        <f t="shared" si="0"/>
        <v>763.88339999999994</v>
      </c>
      <c r="I10" s="219">
        <f>'Livestock Population 2003-2023'!K10*'Livestock Emission Factor'!$G$4</f>
        <v>20.212799999999998</v>
      </c>
      <c r="J10" s="219">
        <f>'Livestock Population 2003-2023'!L10*'Livestock Emission Factor'!$G$5</f>
        <v>12.7332</v>
      </c>
      <c r="K10" s="219">
        <f>'Livestock Population 2003-2023'!M10*'Livestock Emission Factor'!$G$6</f>
        <v>12.499600000000001</v>
      </c>
      <c r="L10" s="219">
        <f>'Livestock Population 2003-2023'!P10*'Livestock Emission Factor'!$G$7</f>
        <v>8.8407999999999998</v>
      </c>
      <c r="M10" s="219">
        <f t="shared" si="1"/>
        <v>54.2864</v>
      </c>
      <c r="N10" s="219">
        <f>'Livestock Population 2003-2023'!R10*'Livestock Emission Factor'!$G$12</f>
        <v>6.1319999999999997</v>
      </c>
      <c r="O10" s="219">
        <f>'Livestock Population 2003-2023'!S10*'Livestock Emission Factor'!$G$13</f>
        <v>6.6072000000000006</v>
      </c>
      <c r="P10" s="219">
        <f>'Livestock Population 2003-2023'!T10*'Livestock Emission Factor'!$G$14</f>
        <v>7.9420000000000002</v>
      </c>
      <c r="Q10" s="219">
        <f>'Livestock Population 2003-2023'!W10*'Livestock Emission Factor'!$G$15</f>
        <v>4.6208</v>
      </c>
      <c r="R10" s="219">
        <f t="shared" si="2"/>
        <v>25.302</v>
      </c>
      <c r="S10" s="219">
        <f t="shared" si="3"/>
        <v>843.47179999999992</v>
      </c>
      <c r="T10" s="219">
        <f>'Livestock Population 2003-2023'!Z10*'Livestock Emission Factor'!$G$16</f>
        <v>0</v>
      </c>
      <c r="U10" s="219">
        <f>'Livestock Population 2003-2023'!AA10*'Livestock Emission Factor'!$G$17</f>
        <v>0</v>
      </c>
      <c r="V10" s="219">
        <f>'Livestock Population 2003-2023'!AB10*'Livestock Emission Factor'!$G$21</f>
        <v>436.72579999999999</v>
      </c>
      <c r="W10" s="219">
        <f>'Livestock Population 2003-2023'!AC10*'Livestock Emission Factor'!$G$18</f>
        <v>0</v>
      </c>
      <c r="X10" s="219">
        <f>'Livestock Population 2003-2023'!AD10*'Livestock Emission Factor'!$G$19</f>
        <v>0</v>
      </c>
      <c r="Y10" s="219">
        <f>'Livestock Population 2003-2023'!AE10*'Livestock Emission Factor'!$G$20</f>
        <v>0</v>
      </c>
      <c r="Z10" s="219">
        <f>'Livestock Population 2003-2023'!AH10*'Livestock Emission Factor'!$G$22</f>
        <v>39215</v>
      </c>
      <c r="AA10" s="219">
        <f t="shared" si="4"/>
        <v>39651.7258</v>
      </c>
      <c r="AB10" s="219">
        <f t="shared" si="5"/>
        <v>40495.1976</v>
      </c>
      <c r="AC10" s="194">
        <f t="shared" si="6"/>
        <v>40.495197599999997</v>
      </c>
    </row>
    <row r="11" spans="1:29" ht="21" customHeight="1" x14ac:dyDescent="0.35">
      <c r="A11" s="128"/>
      <c r="B11" s="107">
        <v>2008</v>
      </c>
      <c r="C11" s="108" t="s">
        <v>17</v>
      </c>
      <c r="D11" s="219">
        <f>'Livestock Population 2003-2023'!D11*'Livestock Emission Factor'!$G$8</f>
        <v>333.73548</v>
      </c>
      <c r="E11" s="219">
        <f>'Livestock Population 2003-2023'!E11*'Livestock Emission Factor'!$G$9</f>
        <v>141.74880000000002</v>
      </c>
      <c r="F11" s="219">
        <f>'Livestock Population 2003-2023'!F11*'Livestock Emission Factor'!$G$10</f>
        <v>159.43791999999999</v>
      </c>
      <c r="G11" s="219">
        <f>'Livestock Population 2003-2023'!I11*'Livestock Emission Factor'!$G$11</f>
        <v>95.247919999999993</v>
      </c>
      <c r="H11" s="219">
        <f t="shared" si="0"/>
        <v>730.17012</v>
      </c>
      <c r="I11" s="219">
        <f>'Livestock Population 2003-2023'!K11*'Livestock Emission Factor'!$G$4</f>
        <v>18.692879999999999</v>
      </c>
      <c r="J11" s="219">
        <f>'Livestock Population 2003-2023'!L11*'Livestock Emission Factor'!$G$5</f>
        <v>11.909039999999999</v>
      </c>
      <c r="K11" s="219">
        <f>'Livestock Population 2003-2023'!M11*'Livestock Emission Factor'!$G$6</f>
        <v>11.288480000000002</v>
      </c>
      <c r="L11" s="219">
        <f>'Livestock Population 2003-2023'!P11*'Livestock Emission Factor'!$G$7</f>
        <v>8.5432000000000006</v>
      </c>
      <c r="M11" s="219">
        <f t="shared" si="1"/>
        <v>50.433599999999998</v>
      </c>
      <c r="N11" s="219">
        <f>'Livestock Population 2003-2023'!R11*'Livestock Emission Factor'!$G$12</f>
        <v>5.7243599999999999</v>
      </c>
      <c r="O11" s="219">
        <f>'Livestock Population 2003-2023'!S11*'Livestock Emission Factor'!$G$13</f>
        <v>10.422080000000001</v>
      </c>
      <c r="P11" s="219">
        <f>'Livestock Population 2003-2023'!T11*'Livestock Emission Factor'!$G$14</f>
        <v>7.3613600000000012</v>
      </c>
      <c r="Q11" s="219">
        <f>'Livestock Population 2003-2023'!W11*'Livestock Emission Factor'!$G$15</f>
        <v>5.1882400000000004</v>
      </c>
      <c r="R11" s="219">
        <f t="shared" si="2"/>
        <v>28.696040000000004</v>
      </c>
      <c r="S11" s="219">
        <f t="shared" si="3"/>
        <v>809.29975999999999</v>
      </c>
      <c r="T11" s="219">
        <f>'Livestock Population 2003-2023'!Z11*'Livestock Emission Factor'!$G$16</f>
        <v>0</v>
      </c>
      <c r="U11" s="219">
        <f>'Livestock Population 2003-2023'!AA11*'Livestock Emission Factor'!$G$17</f>
        <v>0</v>
      </c>
      <c r="V11" s="219">
        <f>'Livestock Population 2003-2023'!AB11*'Livestock Emission Factor'!$G$21</f>
        <v>431.93800000000005</v>
      </c>
      <c r="W11" s="219">
        <f>'Livestock Population 2003-2023'!AC11*'Livestock Emission Factor'!$G$18</f>
        <v>0</v>
      </c>
      <c r="X11" s="219">
        <f>'Livestock Population 2003-2023'!AD11*'Livestock Emission Factor'!$G$19</f>
        <v>0</v>
      </c>
      <c r="Y11" s="219">
        <f>'Livestock Population 2003-2023'!AE11*'Livestock Emission Factor'!$G$20</f>
        <v>0</v>
      </c>
      <c r="Z11" s="219">
        <f>'Livestock Population 2003-2023'!AH11*'Livestock Emission Factor'!$G$22</f>
        <v>43512.964000000007</v>
      </c>
      <c r="AA11" s="219">
        <f t="shared" si="4"/>
        <v>43944.902000000009</v>
      </c>
      <c r="AB11" s="219">
        <f t="shared" si="5"/>
        <v>44754.201760000011</v>
      </c>
      <c r="AC11" s="194">
        <f t="shared" si="6"/>
        <v>44.754201760000008</v>
      </c>
    </row>
    <row r="12" spans="1:29" ht="21" customHeight="1" x14ac:dyDescent="0.35">
      <c r="A12" s="128"/>
      <c r="B12" s="107">
        <v>2009</v>
      </c>
      <c r="C12" s="108" t="s">
        <v>17</v>
      </c>
      <c r="D12" s="219">
        <f>'Livestock Population 2003-2023'!D12*'Livestock Emission Factor'!$G$8</f>
        <v>321.31476000000004</v>
      </c>
      <c r="E12" s="219">
        <f>'Livestock Population 2003-2023'!E12*'Livestock Emission Factor'!$G$9</f>
        <v>145.4984</v>
      </c>
      <c r="F12" s="219">
        <f>'Livestock Population 2003-2023'!F12*'Livestock Emission Factor'!$G$10</f>
        <v>141.40384</v>
      </c>
      <c r="G12" s="219">
        <f>'Livestock Population 2003-2023'!I12*'Livestock Emission Factor'!$G$11</f>
        <v>88.239840000000001</v>
      </c>
      <c r="H12" s="219">
        <f t="shared" si="0"/>
        <v>696.45684000000006</v>
      </c>
      <c r="I12" s="219">
        <f>'Livestock Population 2003-2023'!K12*'Livestock Emission Factor'!$G$4</f>
        <v>17.172959999999996</v>
      </c>
      <c r="J12" s="219">
        <f>'Livestock Population 2003-2023'!L12*'Livestock Emission Factor'!$G$5</f>
        <v>11.08488</v>
      </c>
      <c r="K12" s="219">
        <f>'Livestock Population 2003-2023'!M12*'Livestock Emission Factor'!$G$6</f>
        <v>10.077360000000001</v>
      </c>
      <c r="L12" s="219">
        <f>'Livestock Population 2003-2023'!P12*'Livestock Emission Factor'!$G$7</f>
        <v>8.2455999999999996</v>
      </c>
      <c r="M12" s="219">
        <f t="shared" si="1"/>
        <v>46.580799999999996</v>
      </c>
      <c r="N12" s="219">
        <f>'Livestock Population 2003-2023'!R12*'Livestock Emission Factor'!$G$12</f>
        <v>5.3167200000000001</v>
      </c>
      <c r="O12" s="219">
        <f>'Livestock Population 2003-2023'!S12*'Livestock Emission Factor'!$G$13</f>
        <v>14.236960000000002</v>
      </c>
      <c r="P12" s="219">
        <f>'Livestock Population 2003-2023'!T12*'Livestock Emission Factor'!$G$14</f>
        <v>6.7807200000000014</v>
      </c>
      <c r="Q12" s="219">
        <f>'Livestock Population 2003-2023'!W12*'Livestock Emission Factor'!$G$15</f>
        <v>5.7556800000000008</v>
      </c>
      <c r="R12" s="219">
        <f t="shared" si="2"/>
        <v>32.09008</v>
      </c>
      <c r="S12" s="219">
        <f t="shared" si="3"/>
        <v>775.12771999999995</v>
      </c>
      <c r="T12" s="219">
        <f>'Livestock Population 2003-2023'!Z12*'Livestock Emission Factor'!$G$16</f>
        <v>0</v>
      </c>
      <c r="U12" s="219">
        <f>'Livestock Population 2003-2023'!AA12*'Livestock Emission Factor'!$G$17</f>
        <v>0</v>
      </c>
      <c r="V12" s="219">
        <f>'Livestock Population 2003-2023'!AB12*'Livestock Emission Factor'!$G$21</f>
        <v>427.15020000000004</v>
      </c>
      <c r="W12" s="219">
        <f>'Livestock Population 2003-2023'!AC12*'Livestock Emission Factor'!$G$18</f>
        <v>0</v>
      </c>
      <c r="X12" s="219">
        <f>'Livestock Population 2003-2023'!AD12*'Livestock Emission Factor'!$G$19</f>
        <v>0</v>
      </c>
      <c r="Y12" s="219">
        <f>'Livestock Population 2003-2023'!AE12*'Livestock Emission Factor'!$G$20</f>
        <v>0</v>
      </c>
      <c r="Z12" s="219">
        <f>'Livestock Population 2003-2023'!AH12*'Livestock Emission Factor'!$G$22</f>
        <v>47810.928000000007</v>
      </c>
      <c r="AA12" s="219">
        <f t="shared" si="4"/>
        <v>48238.078200000004</v>
      </c>
      <c r="AB12" s="219">
        <f t="shared" si="5"/>
        <v>49013.20592</v>
      </c>
      <c r="AC12" s="194">
        <f t="shared" si="6"/>
        <v>49.013205919999997</v>
      </c>
    </row>
    <row r="13" spans="1:29" ht="21" customHeight="1" x14ac:dyDescent="0.35">
      <c r="A13" s="128"/>
      <c r="B13" s="107">
        <v>2010</v>
      </c>
      <c r="C13" s="108" t="s">
        <v>17</v>
      </c>
      <c r="D13" s="219">
        <f>'Livestock Population 2003-2023'!D13*'Livestock Emission Factor'!$G$8</f>
        <v>308.89404000000002</v>
      </c>
      <c r="E13" s="219">
        <f>'Livestock Population 2003-2023'!E13*'Livestock Emission Factor'!$G$9</f>
        <v>149.24800000000002</v>
      </c>
      <c r="F13" s="219">
        <f>'Livestock Population 2003-2023'!F13*'Livestock Emission Factor'!$G$10</f>
        <v>123.36975999999999</v>
      </c>
      <c r="G13" s="219">
        <f>'Livestock Population 2003-2023'!I13*'Livestock Emission Factor'!$G$11</f>
        <v>81.231759999999994</v>
      </c>
      <c r="H13" s="219">
        <f t="shared" si="0"/>
        <v>662.74356</v>
      </c>
      <c r="I13" s="219">
        <f>'Livestock Population 2003-2023'!K13*'Livestock Emission Factor'!$G$4</f>
        <v>15.653039999999997</v>
      </c>
      <c r="J13" s="219">
        <f>'Livestock Population 2003-2023'!L13*'Livestock Emission Factor'!$G$5</f>
        <v>10.260719999999999</v>
      </c>
      <c r="K13" s="219">
        <f>'Livestock Population 2003-2023'!M13*'Livestock Emission Factor'!$G$6</f>
        <v>8.8662400000000012</v>
      </c>
      <c r="L13" s="219">
        <f>'Livestock Population 2003-2023'!P13*'Livestock Emission Factor'!$G$7</f>
        <v>7.9480000000000004</v>
      </c>
      <c r="M13" s="219">
        <f t="shared" si="1"/>
        <v>42.728000000000002</v>
      </c>
      <c r="N13" s="219">
        <f>'Livestock Population 2003-2023'!R13*'Livestock Emission Factor'!$G$12</f>
        <v>4.9090800000000003</v>
      </c>
      <c r="O13" s="219">
        <f>'Livestock Population 2003-2023'!S13*'Livestock Emission Factor'!$G$13</f>
        <v>18.051840000000002</v>
      </c>
      <c r="P13" s="219">
        <f>'Livestock Population 2003-2023'!T13*'Livestock Emission Factor'!$G$14</f>
        <v>6.2000800000000016</v>
      </c>
      <c r="Q13" s="219">
        <f>'Livestock Population 2003-2023'!W13*'Livestock Emission Factor'!$G$15</f>
        <v>6.3231200000000003</v>
      </c>
      <c r="R13" s="219">
        <f t="shared" si="2"/>
        <v>35.484120000000004</v>
      </c>
      <c r="S13" s="219">
        <f t="shared" si="3"/>
        <v>740.95567999999992</v>
      </c>
      <c r="T13" s="219">
        <f>'Livestock Population 2003-2023'!Z13*'Livestock Emission Factor'!$G$16</f>
        <v>0</v>
      </c>
      <c r="U13" s="219">
        <f>'Livestock Population 2003-2023'!AA13*'Livestock Emission Factor'!$G$17</f>
        <v>0</v>
      </c>
      <c r="V13" s="219">
        <f>'Livestock Population 2003-2023'!AB13*'Livestock Emission Factor'!$G$21</f>
        <v>422.36240000000004</v>
      </c>
      <c r="W13" s="219">
        <f>'Livestock Population 2003-2023'!AC13*'Livestock Emission Factor'!$G$18</f>
        <v>0</v>
      </c>
      <c r="X13" s="219">
        <f>'Livestock Population 2003-2023'!AD13*'Livestock Emission Factor'!$G$19</f>
        <v>0</v>
      </c>
      <c r="Y13" s="219">
        <f>'Livestock Population 2003-2023'!AE13*'Livestock Emission Factor'!$G$20</f>
        <v>0</v>
      </c>
      <c r="Z13" s="219">
        <f>'Livestock Population 2003-2023'!AH13*'Livestock Emission Factor'!$G$22</f>
        <v>52108.892000000014</v>
      </c>
      <c r="AA13" s="219">
        <f t="shared" si="4"/>
        <v>52531.254400000013</v>
      </c>
      <c r="AB13" s="219">
        <f t="shared" si="5"/>
        <v>53272.210080000012</v>
      </c>
      <c r="AC13" s="194">
        <f t="shared" si="6"/>
        <v>53.272210080000015</v>
      </c>
    </row>
    <row r="14" spans="1:29" ht="21" customHeight="1" x14ac:dyDescent="0.35">
      <c r="A14" s="128"/>
      <c r="B14" s="107">
        <v>2011</v>
      </c>
      <c r="C14" s="108" t="s">
        <v>17</v>
      </c>
      <c r="D14" s="219">
        <f>'Livestock Population 2003-2023'!D14*'Livestock Emission Factor'!$G$8</f>
        <v>296.47332</v>
      </c>
      <c r="E14" s="219">
        <f>'Livestock Population 2003-2023'!E14*'Livestock Emission Factor'!$G$9</f>
        <v>152.99760000000001</v>
      </c>
      <c r="F14" s="219">
        <f>'Livestock Population 2003-2023'!F14*'Livestock Emission Factor'!$G$10</f>
        <v>105.33567999999998</v>
      </c>
      <c r="G14" s="219">
        <f>'Livestock Population 2003-2023'!I14*'Livestock Emission Factor'!$G$11</f>
        <v>74.223679999999987</v>
      </c>
      <c r="H14" s="219">
        <f t="shared" si="0"/>
        <v>629.03027999999995</v>
      </c>
      <c r="I14" s="219">
        <f>'Livestock Population 2003-2023'!K14*'Livestock Emission Factor'!$G$4</f>
        <v>14.133119999999996</v>
      </c>
      <c r="J14" s="219">
        <f>'Livestock Population 2003-2023'!L14*'Livestock Emission Factor'!$G$5</f>
        <v>9.4365599999999983</v>
      </c>
      <c r="K14" s="219">
        <f>'Livestock Population 2003-2023'!M14*'Livestock Emission Factor'!$G$6</f>
        <v>7.6551200000000019</v>
      </c>
      <c r="L14" s="219">
        <f>'Livestock Population 2003-2023'!P14*'Livestock Emission Factor'!$G$7</f>
        <v>7.6504000000000003</v>
      </c>
      <c r="M14" s="219">
        <f t="shared" si="1"/>
        <v>38.875199999999992</v>
      </c>
      <c r="N14" s="219">
        <f>'Livestock Population 2003-2023'!R14*'Livestock Emission Factor'!$G$12</f>
        <v>4.5014400000000006</v>
      </c>
      <c r="O14" s="219">
        <f>'Livestock Population 2003-2023'!S14*'Livestock Emission Factor'!$G$13</f>
        <v>21.866720000000001</v>
      </c>
      <c r="P14" s="219">
        <f>'Livestock Population 2003-2023'!T14*'Livestock Emission Factor'!$G$14</f>
        <v>5.6194400000000009</v>
      </c>
      <c r="Q14" s="219">
        <f>'Livestock Population 2003-2023'!W14*'Livestock Emission Factor'!$G$15</f>
        <v>6.8905600000000007</v>
      </c>
      <c r="R14" s="219">
        <f t="shared" si="2"/>
        <v>38.878160000000008</v>
      </c>
      <c r="S14" s="219">
        <f t="shared" si="3"/>
        <v>706.78363999999988</v>
      </c>
      <c r="T14" s="219">
        <f>'Livestock Population 2003-2023'!Z14*'Livestock Emission Factor'!$G$16</f>
        <v>0</v>
      </c>
      <c r="U14" s="219">
        <f>'Livestock Population 2003-2023'!AA14*'Livestock Emission Factor'!$G$17</f>
        <v>0</v>
      </c>
      <c r="V14" s="219">
        <f>'Livestock Population 2003-2023'!AB14*'Livestock Emission Factor'!$G$21</f>
        <v>417.57460000000003</v>
      </c>
      <c r="W14" s="219">
        <f>'Livestock Population 2003-2023'!AC14*'Livestock Emission Factor'!$G$18</f>
        <v>0</v>
      </c>
      <c r="X14" s="219">
        <f>'Livestock Population 2003-2023'!AD14*'Livestock Emission Factor'!$G$19</f>
        <v>0</v>
      </c>
      <c r="Y14" s="219">
        <f>'Livestock Population 2003-2023'!AE14*'Livestock Emission Factor'!$G$20</f>
        <v>0</v>
      </c>
      <c r="Z14" s="219">
        <f>'Livestock Population 2003-2023'!AH14*'Livestock Emission Factor'!$G$22</f>
        <v>56406.856000000014</v>
      </c>
      <c r="AA14" s="219">
        <f t="shared" si="4"/>
        <v>56824.430600000014</v>
      </c>
      <c r="AB14" s="219">
        <f t="shared" si="5"/>
        <v>57531.214240000016</v>
      </c>
      <c r="AC14" s="194">
        <f t="shared" si="6"/>
        <v>57.531214240000018</v>
      </c>
    </row>
    <row r="15" spans="1:29" ht="21" customHeight="1" x14ac:dyDescent="0.35">
      <c r="A15" s="128"/>
      <c r="B15" s="107">
        <v>2012</v>
      </c>
      <c r="C15" s="108" t="s">
        <v>17</v>
      </c>
      <c r="D15" s="219">
        <f>'Livestock Population 2003-2023'!D15*'Livestock Emission Factor'!$G$8</f>
        <v>284.05259999999998</v>
      </c>
      <c r="E15" s="219">
        <f>'Livestock Population 2003-2023'!E15*'Livestock Emission Factor'!$G$9</f>
        <v>156.74720000000002</v>
      </c>
      <c r="F15" s="219">
        <f>'Livestock Population 2003-2023'!F15*'Livestock Emission Factor'!$G$10</f>
        <v>87.301600000000008</v>
      </c>
      <c r="G15" s="219">
        <f>'Livestock Population 2003-2023'!I15*'Livestock Emission Factor'!$G$11</f>
        <v>67.215600000000009</v>
      </c>
      <c r="H15" s="219">
        <f t="shared" si="0"/>
        <v>595.31700000000001</v>
      </c>
      <c r="I15" s="219">
        <f>'Livestock Population 2003-2023'!K15*'Livestock Emission Factor'!$G$4</f>
        <v>12.613199999999999</v>
      </c>
      <c r="J15" s="219">
        <f>'Livestock Population 2003-2023'!L15*'Livestock Emission Factor'!$G$5</f>
        <v>8.6124000000000009</v>
      </c>
      <c r="K15" s="219">
        <f>'Livestock Population 2003-2023'!M15*'Livestock Emission Factor'!$G$6</f>
        <v>6.444</v>
      </c>
      <c r="L15" s="219">
        <f>'Livestock Population 2003-2023'!P15*'Livestock Emission Factor'!$G$7</f>
        <v>7.3528000000000002</v>
      </c>
      <c r="M15" s="219">
        <f t="shared" si="1"/>
        <v>35.022399999999998</v>
      </c>
      <c r="N15" s="219">
        <f>'Livestock Population 2003-2023'!R15*'Livestock Emission Factor'!$G$12</f>
        <v>4.0937999999999999</v>
      </c>
      <c r="O15" s="219">
        <f>'Livestock Population 2003-2023'!S15*'Livestock Emission Factor'!$G$13</f>
        <v>25.6816</v>
      </c>
      <c r="P15" s="219">
        <f>'Livestock Population 2003-2023'!T15*'Livestock Emission Factor'!$G$14</f>
        <v>5.0388000000000002</v>
      </c>
      <c r="Q15" s="219">
        <f>'Livestock Population 2003-2023'!W15*'Livestock Emission Factor'!$G$15</f>
        <v>7.4580000000000002</v>
      </c>
      <c r="R15" s="219">
        <f t="shared" si="2"/>
        <v>42.272199999999998</v>
      </c>
      <c r="S15" s="219">
        <f t="shared" si="3"/>
        <v>672.61159999999995</v>
      </c>
      <c r="T15" s="219">
        <f>'Livestock Population 2003-2023'!Z15*'Livestock Emission Factor'!$G$16</f>
        <v>0</v>
      </c>
      <c r="U15" s="219">
        <f>'Livestock Population 2003-2023'!AA15*'Livestock Emission Factor'!$G$17</f>
        <v>0</v>
      </c>
      <c r="V15" s="219">
        <f>'Livestock Population 2003-2023'!AB15*'Livestock Emission Factor'!$G$21</f>
        <v>412.78680000000003</v>
      </c>
      <c r="W15" s="219">
        <f>'Livestock Population 2003-2023'!AC15*'Livestock Emission Factor'!$G$18</f>
        <v>0</v>
      </c>
      <c r="X15" s="219">
        <f>'Livestock Population 2003-2023'!AD15*'Livestock Emission Factor'!$G$19</f>
        <v>0</v>
      </c>
      <c r="Y15" s="219">
        <f>'Livestock Population 2003-2023'!AE15*'Livestock Emission Factor'!$G$20</f>
        <v>0</v>
      </c>
      <c r="Z15" s="219">
        <f>'Livestock Population 2003-2023'!AH15*'Livestock Emission Factor'!$G$22</f>
        <v>60704.82</v>
      </c>
      <c r="AA15" s="219">
        <f t="shared" si="4"/>
        <v>61117.606800000001</v>
      </c>
      <c r="AB15" s="219">
        <f t="shared" si="5"/>
        <v>61790.218399999998</v>
      </c>
      <c r="AC15" s="194">
        <f t="shared" si="6"/>
        <v>61.790218400000001</v>
      </c>
    </row>
    <row r="16" spans="1:29" ht="21" customHeight="1" x14ac:dyDescent="0.35">
      <c r="A16" s="128"/>
      <c r="B16" s="107">
        <v>2013</v>
      </c>
      <c r="C16" s="108" t="s">
        <v>17</v>
      </c>
      <c r="D16" s="219">
        <f>'Livestock Population 2003-2023'!D16*'Livestock Emission Factor'!$G$8</f>
        <v>289.55725714285711</v>
      </c>
      <c r="E16" s="219">
        <f>'Livestock Population 2003-2023'!E16*'Livestock Emission Factor'!$G$9</f>
        <v>156.50302857142859</v>
      </c>
      <c r="F16" s="219">
        <f>'Livestock Population 2003-2023'!F16*'Livestock Emission Factor'!$G$10</f>
        <v>86.750514285714289</v>
      </c>
      <c r="G16" s="219">
        <f>'Livestock Population 2003-2023'!I16*'Livestock Emission Factor'!$G$11</f>
        <v>64.782342857142851</v>
      </c>
      <c r="H16" s="219">
        <f t="shared" si="0"/>
        <v>597.59314285714277</v>
      </c>
      <c r="I16" s="219">
        <f>'Livestock Population 2003-2023'!K16*'Livestock Emission Factor'!$G$4</f>
        <v>12.328799999999999</v>
      </c>
      <c r="J16" s="219">
        <f>'Livestock Population 2003-2023'!L16*'Livestock Emission Factor'!$G$5</f>
        <v>8.7984000000000009</v>
      </c>
      <c r="K16" s="219">
        <f>'Livestock Population 2003-2023'!M16*'Livestock Emission Factor'!$G$6</f>
        <v>6.4522285714285719</v>
      </c>
      <c r="L16" s="219">
        <f>'Livestock Population 2003-2023'!P16*'Livestock Emission Factor'!$G$7</f>
        <v>7.0880000000000001</v>
      </c>
      <c r="M16" s="219">
        <f t="shared" si="1"/>
        <v>34.667428571428573</v>
      </c>
      <c r="N16" s="219">
        <f>'Livestock Population 2003-2023'!R16*'Livestock Emission Factor'!$G$12</f>
        <v>3.9575999999999998</v>
      </c>
      <c r="O16" s="219">
        <f>'Livestock Population 2003-2023'!S16*'Livestock Emission Factor'!$G$13</f>
        <v>26.690742857142858</v>
      </c>
      <c r="P16" s="219">
        <f>'Livestock Population 2003-2023'!T16*'Livestock Emission Factor'!$G$14</f>
        <v>4.6426285714285722</v>
      </c>
      <c r="Q16" s="219">
        <f>'Livestock Population 2003-2023'!W16*'Livestock Emission Factor'!$G$15</f>
        <v>6.8921142857142854</v>
      </c>
      <c r="R16" s="219">
        <f t="shared" si="2"/>
        <v>42.183085714285717</v>
      </c>
      <c r="S16" s="219">
        <f t="shared" si="3"/>
        <v>674.44365714285709</v>
      </c>
      <c r="T16" s="219">
        <f>'Livestock Population 2003-2023'!Z16*'Livestock Emission Factor'!$G$16</f>
        <v>0</v>
      </c>
      <c r="U16" s="219">
        <f>'Livestock Population 2003-2023'!AA16*'Livestock Emission Factor'!$G$17</f>
        <v>0</v>
      </c>
      <c r="V16" s="219">
        <f>'Livestock Population 2003-2023'!AB16*'Livestock Emission Factor'!$G$21</f>
        <v>463.61528571428573</v>
      </c>
      <c r="W16" s="219">
        <f>'Livestock Population 2003-2023'!AC16*'Livestock Emission Factor'!$G$18</f>
        <v>0</v>
      </c>
      <c r="X16" s="219">
        <f>'Livestock Population 2003-2023'!AD16*'Livestock Emission Factor'!$G$19</f>
        <v>0</v>
      </c>
      <c r="Y16" s="219">
        <f>'Livestock Population 2003-2023'!AE16*'Livestock Emission Factor'!$G$20</f>
        <v>0</v>
      </c>
      <c r="Z16" s="219">
        <f>'Livestock Population 2003-2023'!AH16*'Livestock Emission Factor'!$G$22</f>
        <v>62665.526071428576</v>
      </c>
      <c r="AA16" s="219">
        <f t="shared" si="4"/>
        <v>63129.141357142864</v>
      </c>
      <c r="AB16" s="219">
        <f t="shared" si="5"/>
        <v>63803.585014285723</v>
      </c>
      <c r="AC16" s="194">
        <f t="shared" si="6"/>
        <v>63.803585014285723</v>
      </c>
    </row>
    <row r="17" spans="1:29" ht="21" customHeight="1" x14ac:dyDescent="0.35">
      <c r="A17" s="128"/>
      <c r="B17" s="107">
        <v>2014</v>
      </c>
      <c r="C17" s="108" t="s">
        <v>17</v>
      </c>
      <c r="D17" s="219">
        <f>'Livestock Population 2003-2023'!D17*'Livestock Emission Factor'!$G$8</f>
        <v>295.06191428571429</v>
      </c>
      <c r="E17" s="219">
        <f>'Livestock Population 2003-2023'!E17*'Livestock Emission Factor'!$G$9</f>
        <v>156.25885714285715</v>
      </c>
      <c r="F17" s="219">
        <f>'Livestock Population 2003-2023'!F17*'Livestock Emission Factor'!$G$10</f>
        <v>86.19942857142857</v>
      </c>
      <c r="G17" s="219">
        <f>'Livestock Population 2003-2023'!I17*'Livestock Emission Factor'!$G$11</f>
        <v>62.349085714285707</v>
      </c>
      <c r="H17" s="219">
        <f t="shared" si="0"/>
        <v>599.86928571428575</v>
      </c>
      <c r="I17" s="219">
        <f>'Livestock Population 2003-2023'!K17*'Livestock Emission Factor'!$G$4</f>
        <v>12.0444</v>
      </c>
      <c r="J17" s="219">
        <f>'Livestock Population 2003-2023'!L17*'Livestock Emission Factor'!$G$5</f>
        <v>8.9844000000000008</v>
      </c>
      <c r="K17" s="219">
        <f>'Livestock Population 2003-2023'!M17*'Livestock Emission Factor'!$G$6</f>
        <v>6.4604571428571438</v>
      </c>
      <c r="L17" s="219">
        <f>'Livestock Population 2003-2023'!P17*'Livestock Emission Factor'!$G$7</f>
        <v>6.8231999999999999</v>
      </c>
      <c r="M17" s="219">
        <f t="shared" si="1"/>
        <v>34.312457142857141</v>
      </c>
      <c r="N17" s="219">
        <f>'Livestock Population 2003-2023'!R17*'Livestock Emission Factor'!$G$12</f>
        <v>3.8213999999999997</v>
      </c>
      <c r="O17" s="219">
        <f>'Livestock Population 2003-2023'!S17*'Livestock Emission Factor'!$G$13</f>
        <v>27.699885714285717</v>
      </c>
      <c r="P17" s="219">
        <f>'Livestock Population 2003-2023'!T17*'Livestock Emission Factor'!$G$14</f>
        <v>4.2464571428571434</v>
      </c>
      <c r="Q17" s="219">
        <f>'Livestock Population 2003-2023'!W17*'Livestock Emission Factor'!$G$15</f>
        <v>6.3262285714285715</v>
      </c>
      <c r="R17" s="219">
        <f t="shared" si="2"/>
        <v>42.093971428571436</v>
      </c>
      <c r="S17" s="219">
        <f t="shared" si="3"/>
        <v>676.27571428571434</v>
      </c>
      <c r="T17" s="219">
        <f>'Livestock Population 2003-2023'!Z17*'Livestock Emission Factor'!$G$16</f>
        <v>0</v>
      </c>
      <c r="U17" s="219">
        <f>'Livestock Population 2003-2023'!AA17*'Livestock Emission Factor'!$G$17</f>
        <v>0</v>
      </c>
      <c r="V17" s="219">
        <f>'Livestock Population 2003-2023'!AB17*'Livestock Emission Factor'!$G$21</f>
        <v>514.44377142857138</v>
      </c>
      <c r="W17" s="219">
        <f>'Livestock Population 2003-2023'!AC17*'Livestock Emission Factor'!$G$18</f>
        <v>0</v>
      </c>
      <c r="X17" s="219">
        <f>'Livestock Population 2003-2023'!AD17*'Livestock Emission Factor'!$G$19</f>
        <v>0</v>
      </c>
      <c r="Y17" s="219">
        <f>'Livestock Population 2003-2023'!AE17*'Livestock Emission Factor'!$G$20</f>
        <v>0</v>
      </c>
      <c r="Z17" s="219">
        <f>'Livestock Population 2003-2023'!AH17*'Livestock Emission Factor'!$G$22</f>
        <v>64626.232142857145</v>
      </c>
      <c r="AA17" s="219">
        <f t="shared" si="4"/>
        <v>65140.675914285719</v>
      </c>
      <c r="AB17" s="219">
        <f t="shared" si="5"/>
        <v>65816.951628571434</v>
      </c>
      <c r="AC17" s="194">
        <f t="shared" si="6"/>
        <v>65.816951628571431</v>
      </c>
    </row>
    <row r="18" spans="1:29" ht="21" customHeight="1" x14ac:dyDescent="0.35">
      <c r="A18" s="128"/>
      <c r="B18" s="107">
        <v>2015</v>
      </c>
      <c r="C18" s="108" t="s">
        <v>17</v>
      </c>
      <c r="D18" s="219">
        <f>'Livestock Population 2003-2023'!D18*'Livestock Emission Factor'!$G$8</f>
        <v>300.56657142857142</v>
      </c>
      <c r="E18" s="219">
        <f>'Livestock Population 2003-2023'!E18*'Livestock Emission Factor'!$G$9</f>
        <v>156.01468571428572</v>
      </c>
      <c r="F18" s="219">
        <f>'Livestock Population 2003-2023'!F18*'Livestock Emission Factor'!$G$10</f>
        <v>85.64834285714285</v>
      </c>
      <c r="G18" s="219">
        <f>'Livestock Population 2003-2023'!I18*'Livestock Emission Factor'!$G$11</f>
        <v>59.915828571428563</v>
      </c>
      <c r="H18" s="219">
        <f t="shared" si="0"/>
        <v>602.14542857142851</v>
      </c>
      <c r="I18" s="219">
        <f>'Livestock Population 2003-2023'!K18*'Livestock Emission Factor'!$G$4</f>
        <v>11.76</v>
      </c>
      <c r="J18" s="219">
        <f>'Livestock Population 2003-2023'!L18*'Livestock Emission Factor'!$G$5</f>
        <v>9.1704000000000008</v>
      </c>
      <c r="K18" s="219">
        <f>'Livestock Population 2003-2023'!M18*'Livestock Emission Factor'!$G$6</f>
        <v>6.4686857142857157</v>
      </c>
      <c r="L18" s="219">
        <f>'Livestock Population 2003-2023'!P18*'Livestock Emission Factor'!$G$7</f>
        <v>6.5584000000000007</v>
      </c>
      <c r="M18" s="219">
        <f t="shared" si="1"/>
        <v>33.957485714285717</v>
      </c>
      <c r="N18" s="219">
        <f>'Livestock Population 2003-2023'!R18*'Livestock Emission Factor'!$G$12</f>
        <v>3.6851999999999996</v>
      </c>
      <c r="O18" s="219">
        <f>'Livestock Population 2003-2023'!S18*'Livestock Emission Factor'!$G$13</f>
        <v>28.709028571428576</v>
      </c>
      <c r="P18" s="219">
        <f>'Livestock Population 2003-2023'!T18*'Livestock Emission Factor'!$G$14</f>
        <v>3.8502857142857154</v>
      </c>
      <c r="Q18" s="219">
        <f>'Livestock Population 2003-2023'!W18*'Livestock Emission Factor'!$G$15</f>
        <v>5.7603428571428568</v>
      </c>
      <c r="R18" s="219">
        <f t="shared" si="2"/>
        <v>42.004857142857155</v>
      </c>
      <c r="S18" s="219">
        <f t="shared" si="3"/>
        <v>678.10777142857137</v>
      </c>
      <c r="T18" s="219">
        <f>'Livestock Population 2003-2023'!Z18*'Livestock Emission Factor'!$G$16</f>
        <v>0</v>
      </c>
      <c r="U18" s="219">
        <f>'Livestock Population 2003-2023'!AA18*'Livestock Emission Factor'!$G$17</f>
        <v>0</v>
      </c>
      <c r="V18" s="219">
        <f>'Livestock Population 2003-2023'!AB18*'Livestock Emission Factor'!$G$21</f>
        <v>565.27225714285714</v>
      </c>
      <c r="W18" s="219">
        <f>'Livestock Population 2003-2023'!AC18*'Livestock Emission Factor'!$G$18</f>
        <v>0</v>
      </c>
      <c r="X18" s="219">
        <f>'Livestock Population 2003-2023'!AD18*'Livestock Emission Factor'!$G$19</f>
        <v>0</v>
      </c>
      <c r="Y18" s="219">
        <f>'Livestock Population 2003-2023'!AE18*'Livestock Emission Factor'!$G$20</f>
        <v>0</v>
      </c>
      <c r="Z18" s="219">
        <f>'Livestock Population 2003-2023'!AH18*'Livestock Emission Factor'!$G$22</f>
        <v>66586.938214285721</v>
      </c>
      <c r="AA18" s="219">
        <f t="shared" si="4"/>
        <v>67152.210471428582</v>
      </c>
      <c r="AB18" s="219">
        <f t="shared" si="5"/>
        <v>67830.31824285716</v>
      </c>
      <c r="AC18" s="194">
        <f t="shared" si="6"/>
        <v>67.83031824285716</v>
      </c>
    </row>
    <row r="19" spans="1:29" ht="21" customHeight="1" x14ac:dyDescent="0.35">
      <c r="A19" s="128"/>
      <c r="B19" s="107">
        <v>2016</v>
      </c>
      <c r="C19" s="108" t="s">
        <v>17</v>
      </c>
      <c r="D19" s="219">
        <f>'Livestock Population 2003-2023'!D19*'Livestock Emission Factor'!$G$8</f>
        <v>306.07122857142855</v>
      </c>
      <c r="E19" s="219">
        <f>'Livestock Population 2003-2023'!E19*'Livestock Emission Factor'!$G$9</f>
        <v>155.77051428571428</v>
      </c>
      <c r="F19" s="219">
        <f>'Livestock Population 2003-2023'!F19*'Livestock Emission Factor'!$G$10</f>
        <v>85.097257142857146</v>
      </c>
      <c r="G19" s="219">
        <f>'Livestock Population 2003-2023'!I19*'Livestock Emission Factor'!$G$11</f>
        <v>57.482571428571411</v>
      </c>
      <c r="H19" s="219">
        <f t="shared" si="0"/>
        <v>604.42157142857138</v>
      </c>
      <c r="I19" s="219">
        <f>'Livestock Population 2003-2023'!K19*'Livestock Emission Factor'!$G$4</f>
        <v>11.475599999999998</v>
      </c>
      <c r="J19" s="219">
        <f>'Livestock Population 2003-2023'!L19*'Livestock Emission Factor'!$G$5</f>
        <v>9.3564000000000007</v>
      </c>
      <c r="K19" s="219">
        <f>'Livestock Population 2003-2023'!M19*'Livestock Emission Factor'!$G$6</f>
        <v>6.4769142857142876</v>
      </c>
      <c r="L19" s="219">
        <f>'Livestock Population 2003-2023'!P19*'Livestock Emission Factor'!$G$7</f>
        <v>6.2936000000000005</v>
      </c>
      <c r="M19" s="219">
        <f t="shared" si="1"/>
        <v>33.602514285714285</v>
      </c>
      <c r="N19" s="219">
        <f>'Livestock Population 2003-2023'!R19*'Livestock Emission Factor'!$G$12</f>
        <v>3.5489999999999995</v>
      </c>
      <c r="O19" s="219">
        <f>'Livestock Population 2003-2023'!S19*'Livestock Emission Factor'!$G$13</f>
        <v>29.718171428571434</v>
      </c>
      <c r="P19" s="219">
        <f>'Livestock Population 2003-2023'!T19*'Livestock Emission Factor'!$G$14</f>
        <v>3.454114285714287</v>
      </c>
      <c r="Q19" s="219">
        <f>'Livestock Population 2003-2023'!W19*'Livestock Emission Factor'!$G$15</f>
        <v>5.194457142857142</v>
      </c>
      <c r="R19" s="219">
        <f t="shared" si="2"/>
        <v>41.91574285714286</v>
      </c>
      <c r="S19" s="219">
        <f t="shared" si="3"/>
        <v>679.93982857142851</v>
      </c>
      <c r="T19" s="219">
        <f>'Livestock Population 2003-2023'!Z19*'Livestock Emission Factor'!$G$16</f>
        <v>0</v>
      </c>
      <c r="U19" s="219">
        <f>'Livestock Population 2003-2023'!AA19*'Livestock Emission Factor'!$G$17</f>
        <v>0</v>
      </c>
      <c r="V19" s="219">
        <f>'Livestock Population 2003-2023'!AB19*'Livestock Emission Factor'!$G$21</f>
        <v>616.1007428571429</v>
      </c>
      <c r="W19" s="219">
        <f>'Livestock Population 2003-2023'!AC19*'Livestock Emission Factor'!$G$18</f>
        <v>0</v>
      </c>
      <c r="X19" s="219">
        <f>'Livestock Population 2003-2023'!AD19*'Livestock Emission Factor'!$G$19</f>
        <v>0</v>
      </c>
      <c r="Y19" s="219">
        <f>'Livestock Population 2003-2023'!AE19*'Livestock Emission Factor'!$G$20</f>
        <v>0</v>
      </c>
      <c r="Z19" s="219">
        <f>'Livestock Population 2003-2023'!AH19*'Livestock Emission Factor'!$G$22</f>
        <v>68547.644285714297</v>
      </c>
      <c r="AA19" s="219">
        <f t="shared" si="4"/>
        <v>69163.745028571444</v>
      </c>
      <c r="AB19" s="219">
        <f t="shared" si="5"/>
        <v>69843.684857142871</v>
      </c>
      <c r="AC19" s="194">
        <f t="shared" si="6"/>
        <v>69.843684857142875</v>
      </c>
    </row>
    <row r="20" spans="1:29" ht="21" customHeight="1" x14ac:dyDescent="0.35">
      <c r="A20" s="128"/>
      <c r="B20" s="107">
        <v>2017</v>
      </c>
      <c r="C20" s="108" t="s">
        <v>17</v>
      </c>
      <c r="D20" s="219">
        <f>'Livestock Population 2003-2023'!D20*'Livestock Emission Factor'!$G$8</f>
        <v>311.57588571428573</v>
      </c>
      <c r="E20" s="219">
        <f>'Livestock Population 2003-2023'!E20*'Livestock Emission Factor'!$G$9</f>
        <v>155.52634285714285</v>
      </c>
      <c r="F20" s="219">
        <f>'Livestock Population 2003-2023'!F20*'Livestock Emission Factor'!$G$10</f>
        <v>84.546171428571427</v>
      </c>
      <c r="G20" s="219">
        <f>'Livestock Population 2003-2023'!I20*'Livestock Emission Factor'!$G$11</f>
        <v>55.04931428571426</v>
      </c>
      <c r="H20" s="219">
        <f t="shared" si="0"/>
        <v>606.69771428571426</v>
      </c>
      <c r="I20" s="219">
        <f>'Livestock Population 2003-2023'!K20*'Livestock Emission Factor'!$G$4</f>
        <v>11.191199999999998</v>
      </c>
      <c r="J20" s="219">
        <f>'Livestock Population 2003-2023'!L20*'Livestock Emission Factor'!$G$5</f>
        <v>9.5424000000000007</v>
      </c>
      <c r="K20" s="219">
        <f>'Livestock Population 2003-2023'!M20*'Livestock Emission Factor'!$G$6</f>
        <v>6.4851428571428587</v>
      </c>
      <c r="L20" s="219">
        <f>'Livestock Population 2003-2023'!P20*'Livestock Emission Factor'!$G$7</f>
        <v>6.0288000000000004</v>
      </c>
      <c r="M20" s="219">
        <f t="shared" si="1"/>
        <v>33.247542857142861</v>
      </c>
      <c r="N20" s="219">
        <f>'Livestock Population 2003-2023'!R20*'Livestock Emission Factor'!$G$12</f>
        <v>3.4127999999999998</v>
      </c>
      <c r="O20" s="219">
        <f>'Livestock Population 2003-2023'!S20*'Livestock Emission Factor'!$G$13</f>
        <v>30.727314285714293</v>
      </c>
      <c r="P20" s="219">
        <f>'Livestock Population 2003-2023'!T20*'Livestock Emission Factor'!$G$14</f>
        <v>3.0579428571428586</v>
      </c>
      <c r="Q20" s="219">
        <f>'Livestock Population 2003-2023'!W20*'Livestock Emission Factor'!$G$15</f>
        <v>4.6285714285714281</v>
      </c>
      <c r="R20" s="219">
        <f t="shared" si="2"/>
        <v>41.826628571428579</v>
      </c>
      <c r="S20" s="219">
        <f t="shared" si="3"/>
        <v>681.77188571428576</v>
      </c>
      <c r="T20" s="219">
        <f>'Livestock Population 2003-2023'!Z20*'Livestock Emission Factor'!$G$16</f>
        <v>0</v>
      </c>
      <c r="U20" s="219">
        <f>'Livestock Population 2003-2023'!AA20*'Livestock Emission Factor'!$G$17</f>
        <v>0</v>
      </c>
      <c r="V20" s="219">
        <f>'Livestock Population 2003-2023'!AB20*'Livestock Emission Factor'!$G$21</f>
        <v>666.92922857142867</v>
      </c>
      <c r="W20" s="219">
        <f>'Livestock Population 2003-2023'!AC20*'Livestock Emission Factor'!$G$18</f>
        <v>0</v>
      </c>
      <c r="X20" s="219">
        <f>'Livestock Population 2003-2023'!AD20*'Livestock Emission Factor'!$G$19</f>
        <v>0</v>
      </c>
      <c r="Y20" s="219">
        <f>'Livestock Population 2003-2023'!AE20*'Livestock Emission Factor'!$G$20</f>
        <v>0</v>
      </c>
      <c r="Z20" s="219">
        <f>'Livestock Population 2003-2023'!AH20*'Livestock Emission Factor'!$G$22</f>
        <v>70508.350357142859</v>
      </c>
      <c r="AA20" s="219">
        <f t="shared" si="4"/>
        <v>71175.279585714292</v>
      </c>
      <c r="AB20" s="219">
        <f t="shared" si="5"/>
        <v>71857.051471428582</v>
      </c>
      <c r="AC20" s="194">
        <f t="shared" si="6"/>
        <v>71.857051471428576</v>
      </c>
    </row>
    <row r="21" spans="1:29" ht="21" customHeight="1" x14ac:dyDescent="0.35">
      <c r="A21" s="128"/>
      <c r="B21" s="107">
        <v>2018</v>
      </c>
      <c r="C21" s="108" t="s">
        <v>17</v>
      </c>
      <c r="D21" s="219">
        <f>'Livestock Population 2003-2023'!D21*'Livestock Emission Factor'!$G$8</f>
        <v>317.08054285714286</v>
      </c>
      <c r="E21" s="219">
        <f>'Livestock Population 2003-2023'!E21*'Livestock Emission Factor'!$G$9</f>
        <v>155.28217142857142</v>
      </c>
      <c r="F21" s="219">
        <f>'Livestock Population 2003-2023'!F21*'Livestock Emission Factor'!$G$10</f>
        <v>83.995085714285707</v>
      </c>
      <c r="G21" s="219">
        <f>'Livestock Population 2003-2023'!I21*'Livestock Emission Factor'!$G$11</f>
        <v>52.616057142857116</v>
      </c>
      <c r="H21" s="219">
        <f t="shared" si="0"/>
        <v>608.97385714285713</v>
      </c>
      <c r="I21" s="219">
        <f>'Livestock Population 2003-2023'!K21*'Livestock Emission Factor'!$G$4</f>
        <v>10.906799999999999</v>
      </c>
      <c r="J21" s="219">
        <f>'Livestock Population 2003-2023'!L21*'Livestock Emission Factor'!$G$5</f>
        <v>9.7284000000000006</v>
      </c>
      <c r="K21" s="219">
        <f>'Livestock Population 2003-2023'!M21*'Livestock Emission Factor'!$G$6</f>
        <v>6.4933714285714306</v>
      </c>
      <c r="L21" s="219">
        <f>'Livestock Population 2003-2023'!P21*'Livestock Emission Factor'!$G$7</f>
        <v>5.7640000000000002</v>
      </c>
      <c r="M21" s="219">
        <f t="shared" si="1"/>
        <v>32.892571428571429</v>
      </c>
      <c r="N21" s="219">
        <f>'Livestock Population 2003-2023'!R21*'Livestock Emission Factor'!$G$12</f>
        <v>3.2765999999999997</v>
      </c>
      <c r="O21" s="219">
        <f>'Livestock Population 2003-2023'!S21*'Livestock Emission Factor'!$G$13</f>
        <v>31.736457142857148</v>
      </c>
      <c r="P21" s="219">
        <f>'Livestock Population 2003-2023'!T21*'Livestock Emission Factor'!$G$14</f>
        <v>2.6617714285714298</v>
      </c>
      <c r="Q21" s="219">
        <f>'Livestock Population 2003-2023'!W21*'Livestock Emission Factor'!$G$15</f>
        <v>4.0626857142857133</v>
      </c>
      <c r="R21" s="219">
        <f t="shared" si="2"/>
        <v>41.73751428571429</v>
      </c>
      <c r="S21" s="219">
        <f t="shared" si="3"/>
        <v>683.60394285714278</v>
      </c>
      <c r="T21" s="219">
        <f>'Livestock Population 2003-2023'!Z21*'Livestock Emission Factor'!$G$16</f>
        <v>0</v>
      </c>
      <c r="U21" s="219">
        <f>'Livestock Population 2003-2023'!AA21*'Livestock Emission Factor'!$G$17</f>
        <v>0</v>
      </c>
      <c r="V21" s="219">
        <f>'Livestock Population 2003-2023'!AB21*'Livestock Emission Factor'!$G$21</f>
        <v>717.75771428571443</v>
      </c>
      <c r="W21" s="219">
        <f>'Livestock Population 2003-2023'!AC21*'Livestock Emission Factor'!$G$18</f>
        <v>0</v>
      </c>
      <c r="X21" s="219">
        <f>'Livestock Population 2003-2023'!AD21*'Livestock Emission Factor'!$G$19</f>
        <v>0</v>
      </c>
      <c r="Y21" s="219">
        <f>'Livestock Population 2003-2023'!AE21*'Livestock Emission Factor'!$G$20</f>
        <v>0</v>
      </c>
      <c r="Z21" s="219">
        <f>'Livestock Population 2003-2023'!AH21*'Livestock Emission Factor'!$G$22</f>
        <v>72469.056428571435</v>
      </c>
      <c r="AA21" s="219">
        <f t="shared" si="4"/>
        <v>73186.814142857154</v>
      </c>
      <c r="AB21" s="219">
        <f t="shared" si="5"/>
        <v>73870.418085714293</v>
      </c>
      <c r="AC21" s="194">
        <f t="shared" si="6"/>
        <v>73.870418085714292</v>
      </c>
    </row>
    <row r="22" spans="1:29" ht="21" customHeight="1" x14ac:dyDescent="0.35">
      <c r="A22" s="128"/>
      <c r="B22" s="107">
        <v>2019</v>
      </c>
      <c r="C22" s="108" t="s">
        <v>17</v>
      </c>
      <c r="D22" s="219">
        <f>'Livestock Population 2003-2023'!D22*'Livestock Emission Factor'!$G$8</f>
        <v>322.58519999999999</v>
      </c>
      <c r="E22" s="219">
        <f>'Livestock Population 2003-2023'!E22*'Livestock Emission Factor'!$G$9</f>
        <v>155.03800000000001</v>
      </c>
      <c r="F22" s="219">
        <f>'Livestock Population 2003-2023'!F22*'Livestock Emission Factor'!$G$10</f>
        <v>83.444000000000003</v>
      </c>
      <c r="G22" s="219">
        <f>'Livestock Population 2003-2023'!I22*'Livestock Emission Factor'!$G$11</f>
        <v>50.1828</v>
      </c>
      <c r="H22" s="219">
        <f t="shared" si="0"/>
        <v>611.25</v>
      </c>
      <c r="I22" s="219">
        <f>'Livestock Population 2003-2023'!K22*'Livestock Emission Factor'!$G$4</f>
        <v>10.622399999999999</v>
      </c>
      <c r="J22" s="219">
        <f>'Livestock Population 2003-2023'!L22*'Livestock Emission Factor'!$G$5</f>
        <v>9.9144000000000005</v>
      </c>
      <c r="K22" s="219">
        <f>'Livestock Population 2003-2023'!M22*'Livestock Emission Factor'!$G$6</f>
        <v>6.5016000000000007</v>
      </c>
      <c r="L22" s="219">
        <f>'Livestock Population 2003-2023'!P22*'Livestock Emission Factor'!$G$7</f>
        <v>5.4992000000000001</v>
      </c>
      <c r="M22" s="219">
        <f t="shared" si="1"/>
        <v>32.537599999999998</v>
      </c>
      <c r="N22" s="219">
        <f>'Livestock Population 2003-2023'!R22*'Livestock Emission Factor'!$G$12</f>
        <v>3.1403999999999996</v>
      </c>
      <c r="O22" s="219">
        <f>'Livestock Population 2003-2023'!S22*'Livestock Emission Factor'!$G$13</f>
        <v>32.745600000000003</v>
      </c>
      <c r="P22" s="219">
        <f>'Livestock Population 2003-2023'!T22*'Livestock Emission Factor'!$G$14</f>
        <v>2.2656000000000001</v>
      </c>
      <c r="Q22" s="219">
        <f>'Livestock Population 2003-2023'!W22*'Livestock Emission Factor'!$G$15</f>
        <v>3.4968000000000004</v>
      </c>
      <c r="R22" s="219">
        <f t="shared" si="2"/>
        <v>41.648400000000002</v>
      </c>
      <c r="S22" s="219">
        <f t="shared" si="3"/>
        <v>685.43600000000004</v>
      </c>
      <c r="T22" s="219">
        <f>'Livestock Population 2003-2023'!Z22*'Livestock Emission Factor'!$G$16</f>
        <v>0</v>
      </c>
      <c r="U22" s="219">
        <f>'Livestock Population 2003-2023'!AA22*'Livestock Emission Factor'!$G$17</f>
        <v>0</v>
      </c>
      <c r="V22" s="219">
        <f>'Livestock Population 2003-2023'!AB22*'Livestock Emission Factor'!$G$21</f>
        <v>768.58620000000008</v>
      </c>
      <c r="W22" s="219">
        <f>'Livestock Population 2003-2023'!AC22*'Livestock Emission Factor'!$G$18</f>
        <v>0</v>
      </c>
      <c r="X22" s="219">
        <f>'Livestock Population 2003-2023'!AD22*'Livestock Emission Factor'!$G$19</f>
        <v>0</v>
      </c>
      <c r="Y22" s="219">
        <f>'Livestock Population 2003-2023'!AE22*'Livestock Emission Factor'!$G$20</f>
        <v>0</v>
      </c>
      <c r="Z22" s="219">
        <f>'Livestock Population 2003-2023'!AH22*'Livestock Emission Factor'!$G$22</f>
        <v>74429.762499999997</v>
      </c>
      <c r="AA22" s="219">
        <f t="shared" si="4"/>
        <v>75198.348700000002</v>
      </c>
      <c r="AB22" s="219">
        <f t="shared" si="5"/>
        <v>75883.784700000004</v>
      </c>
      <c r="AC22" s="194">
        <f t="shared" si="6"/>
        <v>75.883784700000007</v>
      </c>
    </row>
    <row r="23" spans="1:29" ht="21" customHeight="1" x14ac:dyDescent="0.35">
      <c r="A23" s="128"/>
      <c r="B23" s="107">
        <v>2020</v>
      </c>
      <c r="C23" s="108" t="s">
        <v>17</v>
      </c>
      <c r="D23" s="219">
        <f>'Livestock Population 2003-2023'!D23*'Livestock Emission Factor'!$G$8</f>
        <v>328.50098556618462</v>
      </c>
      <c r="E23" s="219">
        <f>'Livestock Population 2003-2023'!E23*'Livestock Emission Factor'!$G$9</f>
        <v>154.79535475822527</v>
      </c>
      <c r="F23" s="219">
        <f>'Livestock Population 2003-2023'!F23*'Livestock Emission Factor'!$G$10</f>
        <v>82.907008427554203</v>
      </c>
      <c r="G23" s="219">
        <f>'Livestock Population 2003-2023'!I23*'Livestock Emission Factor'!$G$11</f>
        <v>48.13091833870017</v>
      </c>
      <c r="H23" s="219">
        <f t="shared" si="0"/>
        <v>614.3342670906643</v>
      </c>
      <c r="I23" s="219">
        <f>'Livestock Population 2003-2023'!K23*'Livestock Emission Factor'!$G$4</f>
        <v>10.364900386924603</v>
      </c>
      <c r="J23" s="219">
        <f>'Livestock Population 2003-2023'!L23*'Livestock Emission Factor'!$G$5</f>
        <v>10.115818837433091</v>
      </c>
      <c r="K23" s="219">
        <f>'Livestock Population 2003-2023'!M23*'Livestock Emission Factor'!$G$6</f>
        <v>6.5098704939491903</v>
      </c>
      <c r="L23" s="219">
        <f>'Livestock Population 2003-2023'!P23*'Livestock Emission Factor'!$G$7</f>
        <v>5.2756700190256325</v>
      </c>
      <c r="M23" s="219">
        <f t="shared" si="1"/>
        <v>32.266259737332518</v>
      </c>
      <c r="N23" s="219">
        <f>'Livestock Population 2003-2023'!R23*'Livestock Emission Factor'!$G$12</f>
        <v>3.0236823240806232</v>
      </c>
      <c r="O23" s="219">
        <f>'Livestock Population 2003-2023'!S23*'Livestock Emission Factor'!$G$13</f>
        <v>33.902271048694786</v>
      </c>
      <c r="P23" s="219">
        <f>'Livestock Population 2003-2023'!T23*'Livestock Emission Factor'!$G$14</f>
        <v>2.0211160574359215</v>
      </c>
      <c r="Q23" s="219">
        <f>'Livestock Population 2003-2023'!W23*'Livestock Emission Factor'!$G$15</f>
        <v>3.1381789852392754</v>
      </c>
      <c r="R23" s="219">
        <f t="shared" si="2"/>
        <v>42.085248415450607</v>
      </c>
      <c r="S23" s="219">
        <f t="shared" si="3"/>
        <v>688.68577524344744</v>
      </c>
      <c r="T23" s="219">
        <f>'Livestock Population 2003-2023'!Z23*'Livestock Emission Factor'!$G$16</f>
        <v>0</v>
      </c>
      <c r="U23" s="219">
        <f>'Livestock Population 2003-2023'!AA23*'Livestock Emission Factor'!$G$17</f>
        <v>0</v>
      </c>
      <c r="V23" s="219">
        <f>'Livestock Population 2003-2023'!AB23*'Livestock Emission Factor'!$G$21</f>
        <v>839.9612776365459</v>
      </c>
      <c r="W23" s="219">
        <f>'Livestock Population 2003-2023'!AC23*'Livestock Emission Factor'!$G$18</f>
        <v>0</v>
      </c>
      <c r="X23" s="219">
        <f>'Livestock Population 2003-2023'!AD23*'Livestock Emission Factor'!$G$19</f>
        <v>0</v>
      </c>
      <c r="Y23" s="219">
        <f>'Livestock Population 2003-2023'!AE23*'Livestock Emission Factor'!$G$20</f>
        <v>0</v>
      </c>
      <c r="Z23" s="219">
        <f>'Livestock Population 2003-2023'!AH23*'Livestock Emission Factor'!$G$22</f>
        <v>76628.944121238412</v>
      </c>
      <c r="AA23" s="219">
        <f t="shared" si="4"/>
        <v>77468.905398874951</v>
      </c>
      <c r="AB23" s="219">
        <f t="shared" si="5"/>
        <v>78157.591174118395</v>
      </c>
      <c r="AC23" s="194">
        <f t="shared" si="6"/>
        <v>78.157591174118394</v>
      </c>
    </row>
    <row r="24" spans="1:29" ht="21" customHeight="1" x14ac:dyDescent="0.35">
      <c r="A24" s="128"/>
      <c r="B24" s="107">
        <v>2021</v>
      </c>
      <c r="C24" s="108" t="s">
        <v>17</v>
      </c>
      <c r="D24" s="219">
        <f>'Livestock Population 2003-2023'!D24*'Livestock Emission Factor'!$G$8</f>
        <v>334.52525880900509</v>
      </c>
      <c r="E24" s="219">
        <f>'Livestock Population 2003-2023'!E24*'Livestock Emission Factor'!$G$9</f>
        <v>154.55308927311248</v>
      </c>
      <c r="F24" s="219">
        <f>'Livestock Population 2003-2023'!F24*'Livestock Emission Factor'!$G$10</f>
        <v>82.373472585285256</v>
      </c>
      <c r="G24" s="219">
        <f>'Livestock Population 2003-2023'!I24*'Livestock Emission Factor'!$G$11</f>
        <v>46.162934314678026</v>
      </c>
      <c r="H24" s="219">
        <f t="shared" si="0"/>
        <v>617.61475498208097</v>
      </c>
      <c r="I24" s="219">
        <f>'Livestock Population 2003-2023'!K24*'Livestock Emission Factor'!$G$4</f>
        <v>10.113642870807894</v>
      </c>
      <c r="J24" s="219">
        <f>'Livestock Population 2003-2023'!L24*'Livestock Emission Factor'!$G$5</f>
        <v>10.321329657040886</v>
      </c>
      <c r="K24" s="219">
        <f>'Livestock Population 2003-2023'!M24*'Livestock Emission Factor'!$G$6</f>
        <v>6.5181515085502451</v>
      </c>
      <c r="L24" s="219">
        <f>'Livestock Population 2003-2023'!P24*'Livestock Emission Factor'!$G$7</f>
        <v>5.0612260237208897</v>
      </c>
      <c r="M24" s="219">
        <f t="shared" si="1"/>
        <v>32.014350060119916</v>
      </c>
      <c r="N24" s="219">
        <f>'Livestock Population 2003-2023'!R24*'Livestock Emission Factor'!$G$12</f>
        <v>2.9113026356380076</v>
      </c>
      <c r="O24" s="219">
        <f>'Livestock Population 2003-2023'!S24*'Livestock Emission Factor'!$G$13</f>
        <v>35.099799125964061</v>
      </c>
      <c r="P24" s="219">
        <f>'Livestock Population 2003-2023'!T24*'Livestock Emission Factor'!$G$14</f>
        <v>1.8030147058727592</v>
      </c>
      <c r="Q24" s="219">
        <f>'Livestock Population 2003-2023'!W24*'Livestock Emission Factor'!$G$15</f>
        <v>2.816337034831105</v>
      </c>
      <c r="R24" s="219">
        <f t="shared" si="2"/>
        <v>42.63045350230594</v>
      </c>
      <c r="S24" s="219">
        <f t="shared" si="3"/>
        <v>692.25955854450683</v>
      </c>
      <c r="T24" s="219">
        <f>'Livestock Population 2003-2023'!Z24*'Livestock Emission Factor'!$G$16</f>
        <v>0</v>
      </c>
      <c r="U24" s="219">
        <f>'Livestock Population 2003-2023'!AA24*'Livestock Emission Factor'!$G$17</f>
        <v>0</v>
      </c>
      <c r="V24" s="219">
        <f>'Livestock Population 2003-2023'!AB24*'Livestock Emission Factor'!$G$21</f>
        <v>917.96463159085943</v>
      </c>
      <c r="W24" s="219">
        <f>'Livestock Population 2003-2023'!AC24*'Livestock Emission Factor'!$G$18</f>
        <v>0</v>
      </c>
      <c r="X24" s="219">
        <f>'Livestock Population 2003-2023'!AD24*'Livestock Emission Factor'!$G$19</f>
        <v>0</v>
      </c>
      <c r="Y24" s="219">
        <f>'Livestock Population 2003-2023'!AE24*'Livestock Emission Factor'!$G$20</f>
        <v>0</v>
      </c>
      <c r="Z24" s="219">
        <f>'Livestock Population 2003-2023'!AH24*'Livestock Emission Factor'!$G$22</f>
        <v>78893.105122240304</v>
      </c>
      <c r="AA24" s="219">
        <f t="shared" si="4"/>
        <v>79811.069753831165</v>
      </c>
      <c r="AB24" s="219">
        <f t="shared" si="5"/>
        <v>80503.329312375674</v>
      </c>
      <c r="AC24" s="194">
        <f t="shared" si="6"/>
        <v>80.503329312375669</v>
      </c>
    </row>
    <row r="25" spans="1:29" ht="21" customHeight="1" x14ac:dyDescent="0.35">
      <c r="A25" s="128"/>
      <c r="B25" s="220">
        <v>2022</v>
      </c>
      <c r="C25" s="220" t="s">
        <v>17</v>
      </c>
      <c r="D25" s="219">
        <f>'Livestock Population 2003-2023'!D25*'Livestock Emission Factor'!$G$8</f>
        <v>340.66000924884702</v>
      </c>
      <c r="E25" s="219">
        <f>'Livestock Population 2003-2023'!E25*'Livestock Emission Factor'!$G$9</f>
        <v>154.3112029503161</v>
      </c>
      <c r="F25" s="219">
        <f>'Livestock Population 2003-2023'!F25*'Livestock Emission Factor'!$G$10</f>
        <v>81.843370234350559</v>
      </c>
      <c r="G25" s="219">
        <f>'Livestock Population 2003-2023'!I25*'Livestock Emission Factor'!$G$11</f>
        <v>44.275417509077762</v>
      </c>
      <c r="H25" s="219">
        <f t="shared" si="0"/>
        <v>621.08999994259148</v>
      </c>
      <c r="I25" s="219">
        <f>'Livestock Population 2003-2023'!K25*'Livestock Emission Factor'!$G$4</f>
        <v>9.8684761357936051</v>
      </c>
      <c r="J25" s="219">
        <f>'Livestock Population 2003-2023'!L25*'Livestock Emission Factor'!$G$5</f>
        <v>10.531015590661161</v>
      </c>
      <c r="K25" s="219">
        <f>'Livestock Population 2003-2023'!M25*'Livestock Emission Factor'!$G$6</f>
        <v>6.5264430571861762</v>
      </c>
      <c r="L25" s="219">
        <f>'Livestock Population 2003-2023'!P25*'Livestock Emission Factor'!$G$7</f>
        <v>4.8554986894196626</v>
      </c>
      <c r="M25" s="219">
        <f t="shared" si="1"/>
        <v>31.781433473060602</v>
      </c>
      <c r="N25" s="219">
        <f>'Livestock Population 2003-2023'!R25*'Livestock Emission Factor'!$G$12</f>
        <v>2.8030997068615382</v>
      </c>
      <c r="O25" s="219">
        <f>'Livestock Population 2003-2023'!S25*'Livestock Emission Factor'!$G$13</f>
        <v>36.339627422407105</v>
      </c>
      <c r="P25" s="219">
        <f>'Livestock Population 2003-2023'!T25*'Livestock Emission Factor'!$G$14</f>
        <v>1.6084489644387971</v>
      </c>
      <c r="Q25" s="219">
        <f>'Livestock Population 2003-2023'!W25*'Livestock Emission Factor'!$G$15</f>
        <v>2.5275022014579229</v>
      </c>
      <c r="R25" s="219">
        <f t="shared" si="2"/>
        <v>43.278678295165363</v>
      </c>
      <c r="S25" s="219">
        <f t="shared" si="3"/>
        <v>696.15011171081744</v>
      </c>
      <c r="T25" s="219">
        <f>'Livestock Population 2003-2023'!Z25*'Livestock Emission Factor'!$G$16</f>
        <v>0</v>
      </c>
      <c r="U25" s="219">
        <f>'Livestock Population 2003-2023'!AA25*'Livestock Emission Factor'!$G$17</f>
        <v>0</v>
      </c>
      <c r="V25" s="219">
        <f>'Livestock Population 2003-2023'!AB25*'Livestock Emission Factor'!$G$21</f>
        <v>1003.2117995043619</v>
      </c>
      <c r="W25" s="219">
        <f>'Livestock Population 2003-2023'!AC25*'Livestock Emission Factor'!$G$18</f>
        <v>0</v>
      </c>
      <c r="X25" s="219">
        <f>'Livestock Population 2003-2023'!AD25*'Livestock Emission Factor'!$G$19</f>
        <v>0</v>
      </c>
      <c r="Y25" s="219">
        <f>'Livestock Population 2003-2023'!AE25*'Livestock Emission Factor'!$G$20</f>
        <v>0</v>
      </c>
      <c r="Z25" s="219">
        <f>'Livestock Population 2003-2023'!AH25*'Livestock Emission Factor'!$G$22</f>
        <v>81224.165453478912</v>
      </c>
      <c r="AA25" s="219">
        <f t="shared" si="4"/>
        <v>82227.377252983279</v>
      </c>
      <c r="AB25" s="219">
        <f t="shared" si="5"/>
        <v>82923.527364694091</v>
      </c>
      <c r="AC25" s="194">
        <f t="shared" si="6"/>
        <v>82.923527364694095</v>
      </c>
    </row>
    <row r="26" spans="1:29" ht="21" customHeight="1" x14ac:dyDescent="0.35">
      <c r="A26" s="128"/>
      <c r="B26" s="221">
        <v>2023</v>
      </c>
      <c r="C26" s="221" t="s">
        <v>17</v>
      </c>
      <c r="D26" s="222">
        <f>'Livestock Population 2003-2023'!D26*'Livestock Emission Factor'!$G$8</f>
        <v>346.90726289126661</v>
      </c>
      <c r="E26" s="222">
        <f>'Livestock Population 2003-2023'!E26*'Livestock Emission Factor'!$G$9</f>
        <v>154.06969519642072</v>
      </c>
      <c r="F26" s="222">
        <f>'Livestock Population 2003-2023'!F26*'Livestock Emission Factor'!$G$10</f>
        <v>81.316679279022324</v>
      </c>
      <c r="G26" s="222">
        <f>'Livestock Population 2003-2023'!I26*'Livestock Emission Factor'!$G$11</f>
        <v>42.465077766511186</v>
      </c>
      <c r="H26" s="222">
        <f t="shared" si="0"/>
        <v>624.75871513322079</v>
      </c>
      <c r="I26" s="222">
        <f>'Livestock Population 2003-2023'!K26*'Livestock Emission Factor'!$G$4</f>
        <v>9.6292525341018376</v>
      </c>
      <c r="J26" s="222">
        <f>'Livestock Population 2003-2023'!L26*'Livestock Emission Factor'!$G$5</f>
        <v>10.744961459020388</v>
      </c>
      <c r="K26" s="222">
        <f>'Livestock Population 2003-2023'!M26*'Livestock Emission Factor'!$G$6</f>
        <v>6.5347451532570195</v>
      </c>
      <c r="L26" s="222">
        <f>'Livestock Population 2003-2023'!P26*'Livestock Emission Factor'!$G$7</f>
        <v>4.65813370366409</v>
      </c>
      <c r="M26" s="222">
        <f t="shared" si="1"/>
        <v>31.567092850043338</v>
      </c>
      <c r="N26" s="222">
        <f>'Livestock Population 2003-2023'!R26*'Livestock Emission Factor'!$G$12</f>
        <v>2.6989183022139889</v>
      </c>
      <c r="O26" s="222">
        <f>'Livestock Population 2003-2023'!S26*'Livestock Emission Factor'!$G$13</f>
        <v>37.623250106366278</v>
      </c>
      <c r="P26" s="222">
        <f>'Livestock Population 2003-2023'!T26*'Livestock Emission Factor'!$G$14</f>
        <v>1.4348790737965362</v>
      </c>
      <c r="Q26" s="222">
        <f>'Livestock Population 2003-2023'!W26*'Livestock Emission Factor'!$G$15</f>
        <v>2.268289377076544</v>
      </c>
      <c r="R26" s="222">
        <f t="shared" si="2"/>
        <v>44.025336859453347</v>
      </c>
      <c r="S26" s="222">
        <f t="shared" si="3"/>
        <v>700.35114484271742</v>
      </c>
      <c r="T26" s="222">
        <f>'Livestock Population 2003-2023'!Z26*'Livestock Emission Factor'!$G$16</f>
        <v>0</v>
      </c>
      <c r="U26" s="222">
        <f>'Livestock Population 2003-2023'!AA26*'Livestock Emission Factor'!$G$17</f>
        <v>0</v>
      </c>
      <c r="V26" s="222">
        <f>'Livestock Population 2003-2023'!AB26*'Livestock Emission Factor'!$G$21</f>
        <v>1096.3754811779631</v>
      </c>
      <c r="W26" s="222">
        <f>'Livestock Population 2003-2023'!AC26*'Livestock Emission Factor'!$G$18</f>
        <v>0</v>
      </c>
      <c r="X26" s="222">
        <f>'Livestock Population 2003-2023'!AD26*'Livestock Emission Factor'!$G$19</f>
        <v>0</v>
      </c>
      <c r="Y26" s="222">
        <f>'Livestock Population 2003-2023'!AE26*'Livestock Emission Factor'!$G$20</f>
        <v>0</v>
      </c>
      <c r="Z26" s="222">
        <f>'Livestock Population 2003-2023'!AH26*'Livestock Emission Factor'!$G$22</f>
        <v>83624.101794344155</v>
      </c>
      <c r="AA26" s="222">
        <f t="shared" si="4"/>
        <v>84720.47727552212</v>
      </c>
      <c r="AB26" s="219">
        <f t="shared" si="5"/>
        <v>85420.828420364836</v>
      </c>
      <c r="AC26" s="194">
        <f t="shared" si="6"/>
        <v>85.420828420364842</v>
      </c>
    </row>
    <row r="27" spans="1:29" ht="21" customHeight="1" x14ac:dyDescent="0.35">
      <c r="A27" s="128"/>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94"/>
    </row>
    <row r="28" spans="1:29" ht="21" customHeight="1" x14ac:dyDescent="0.35">
      <c r="A28" s="128"/>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row>
    <row r="29" spans="1:29" ht="21" customHeight="1" x14ac:dyDescent="0.35">
      <c r="A29" s="128"/>
      <c r="B29" s="178" t="s">
        <v>78</v>
      </c>
      <c r="C29" s="179" t="s">
        <v>75</v>
      </c>
      <c r="D29" s="179">
        <v>310</v>
      </c>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8"/>
      <c r="AC29" s="128"/>
    </row>
    <row r="30" spans="1:29" ht="21" customHeight="1" x14ac:dyDescent="0.35">
      <c r="A30" s="128"/>
      <c r="B30" s="120"/>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row>
    <row r="31" spans="1:29" ht="21" customHeight="1" x14ac:dyDescent="0.35">
      <c r="A31" s="128"/>
      <c r="B31" s="392" t="s">
        <v>137</v>
      </c>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6"/>
      <c r="AC31" s="180"/>
    </row>
    <row r="32" spans="1:29" ht="21" customHeight="1" x14ac:dyDescent="0.35">
      <c r="A32" s="128"/>
      <c r="B32" s="389" t="s">
        <v>76</v>
      </c>
      <c r="C32" s="389" t="s">
        <v>71</v>
      </c>
      <c r="D32" s="390" t="s">
        <v>122</v>
      </c>
      <c r="E32" s="357"/>
      <c r="F32" s="357"/>
      <c r="G32" s="357"/>
      <c r="H32" s="356"/>
      <c r="I32" s="390" t="s">
        <v>123</v>
      </c>
      <c r="J32" s="357"/>
      <c r="K32" s="357"/>
      <c r="L32" s="357"/>
      <c r="M32" s="356"/>
      <c r="N32" s="390" t="s">
        <v>124</v>
      </c>
      <c r="O32" s="357"/>
      <c r="P32" s="357"/>
      <c r="Q32" s="357"/>
      <c r="R32" s="356"/>
      <c r="S32" s="389" t="s">
        <v>125</v>
      </c>
      <c r="T32" s="389" t="s">
        <v>59</v>
      </c>
      <c r="U32" s="389" t="s">
        <v>126</v>
      </c>
      <c r="V32" s="389" t="s">
        <v>58</v>
      </c>
      <c r="W32" s="389" t="s">
        <v>127</v>
      </c>
      <c r="X32" s="389" t="s">
        <v>54</v>
      </c>
      <c r="Y32" s="389" t="s">
        <v>52</v>
      </c>
      <c r="Z32" s="389" t="s">
        <v>60</v>
      </c>
      <c r="AA32" s="389" t="s">
        <v>128</v>
      </c>
      <c r="AB32" s="389" t="s">
        <v>129</v>
      </c>
      <c r="AC32" s="389" t="s">
        <v>348</v>
      </c>
    </row>
    <row r="33" spans="1:29" ht="21" customHeight="1" x14ac:dyDescent="0.35">
      <c r="A33" s="128"/>
      <c r="B33" s="354"/>
      <c r="C33" s="354"/>
      <c r="D33" s="389" t="s">
        <v>47</v>
      </c>
      <c r="E33" s="390" t="s">
        <v>130</v>
      </c>
      <c r="F33" s="357"/>
      <c r="G33" s="356"/>
      <c r="H33" s="389" t="s">
        <v>131</v>
      </c>
      <c r="I33" s="389" t="s">
        <v>47</v>
      </c>
      <c r="J33" s="390" t="s">
        <v>130</v>
      </c>
      <c r="K33" s="357"/>
      <c r="L33" s="356"/>
      <c r="M33" s="389" t="s">
        <v>132</v>
      </c>
      <c r="N33" s="389" t="s">
        <v>47</v>
      </c>
      <c r="O33" s="390" t="s">
        <v>130</v>
      </c>
      <c r="P33" s="357"/>
      <c r="Q33" s="356"/>
      <c r="R33" s="389" t="s">
        <v>133</v>
      </c>
      <c r="S33" s="354"/>
      <c r="T33" s="354"/>
      <c r="U33" s="354"/>
      <c r="V33" s="354"/>
      <c r="W33" s="354"/>
      <c r="X33" s="354"/>
      <c r="Y33" s="354"/>
      <c r="Z33" s="354"/>
      <c r="AA33" s="354"/>
      <c r="AB33" s="354"/>
      <c r="AC33" s="354"/>
    </row>
    <row r="34" spans="1:29" ht="21" customHeight="1" x14ac:dyDescent="0.35">
      <c r="A34" s="128"/>
      <c r="B34" s="351"/>
      <c r="C34" s="351"/>
      <c r="D34" s="351"/>
      <c r="E34" s="172" t="s">
        <v>134</v>
      </c>
      <c r="F34" s="172" t="s">
        <v>135</v>
      </c>
      <c r="G34" s="172" t="s">
        <v>136</v>
      </c>
      <c r="H34" s="351"/>
      <c r="I34" s="351"/>
      <c r="J34" s="172" t="s">
        <v>134</v>
      </c>
      <c r="K34" s="172" t="s">
        <v>135</v>
      </c>
      <c r="L34" s="172" t="s">
        <v>136</v>
      </c>
      <c r="M34" s="351"/>
      <c r="N34" s="351"/>
      <c r="O34" s="172" t="s">
        <v>134</v>
      </c>
      <c r="P34" s="172" t="s">
        <v>135</v>
      </c>
      <c r="Q34" s="172" t="s">
        <v>136</v>
      </c>
      <c r="R34" s="351"/>
      <c r="S34" s="351"/>
      <c r="T34" s="351"/>
      <c r="U34" s="351"/>
      <c r="V34" s="351"/>
      <c r="W34" s="351"/>
      <c r="X34" s="351"/>
      <c r="Y34" s="351"/>
      <c r="Z34" s="351"/>
      <c r="AA34" s="351"/>
      <c r="AB34" s="351"/>
      <c r="AC34" s="351"/>
    </row>
    <row r="35" spans="1:29" ht="21" customHeight="1" x14ac:dyDescent="0.35">
      <c r="A35" s="128"/>
      <c r="B35" s="122">
        <v>2003</v>
      </c>
      <c r="C35" s="173" t="s">
        <v>17</v>
      </c>
      <c r="D35" s="186">
        <f t="shared" ref="D35:AB45" si="7">D6*$D$29/10^9</f>
        <v>1.12902E-4</v>
      </c>
      <c r="E35" s="186">
        <f t="shared" si="7"/>
        <v>4.6872000000000008E-5</v>
      </c>
      <c r="F35" s="186">
        <f t="shared" si="7"/>
        <v>5.8403999999999999E-5</v>
      </c>
      <c r="G35" s="186">
        <f t="shared" si="7"/>
        <v>3.4595999999999999E-5</v>
      </c>
      <c r="H35" s="186">
        <f t="shared" si="7"/>
        <v>2.5277399999999999E-4</v>
      </c>
      <c r="I35" s="186">
        <f t="shared" si="7"/>
        <v>1.9901999999999997E-5</v>
      </c>
      <c r="J35" s="186">
        <f t="shared" si="7"/>
        <v>1.1284000000000001E-5</v>
      </c>
      <c r="K35" s="186">
        <f t="shared" si="7"/>
        <v>1.3268000000000002E-5</v>
      </c>
      <c r="L35" s="186">
        <f t="shared" si="7"/>
        <v>1.0292000000000001E-5</v>
      </c>
      <c r="M35" s="186">
        <f t="shared" si="7"/>
        <v>5.4746000000000007E-5</v>
      </c>
      <c r="N35" s="186">
        <f t="shared" si="7"/>
        <v>2.4179999999999995E-6</v>
      </c>
      <c r="O35" s="186">
        <f t="shared" si="7"/>
        <v>1.364E-6</v>
      </c>
      <c r="P35" s="186">
        <f t="shared" si="7"/>
        <v>2.604E-6</v>
      </c>
      <c r="Q35" s="186">
        <f t="shared" si="7"/>
        <v>2.48E-6</v>
      </c>
      <c r="R35" s="186">
        <f t="shared" si="7"/>
        <v>8.8659999999999995E-6</v>
      </c>
      <c r="S35" s="186">
        <f t="shared" si="7"/>
        <v>3.1638599999999999E-4</v>
      </c>
      <c r="T35" s="186">
        <f t="shared" si="7"/>
        <v>0</v>
      </c>
      <c r="U35" s="186">
        <f t="shared" si="7"/>
        <v>0</v>
      </c>
      <c r="V35" s="186">
        <f t="shared" si="7"/>
        <v>1.74344E-4</v>
      </c>
      <c r="W35" s="186">
        <f t="shared" si="7"/>
        <v>0</v>
      </c>
      <c r="X35" s="186">
        <f t="shared" si="7"/>
        <v>0</v>
      </c>
      <c r="Y35" s="186">
        <f t="shared" si="7"/>
        <v>0</v>
      </c>
      <c r="Z35" s="186">
        <f t="shared" si="7"/>
        <v>9.4674000000000008E-3</v>
      </c>
      <c r="AA35" s="186">
        <f t="shared" si="7"/>
        <v>9.6417440000000007E-3</v>
      </c>
      <c r="AB35" s="186">
        <f t="shared" si="7"/>
        <v>9.9581300000000008E-3</v>
      </c>
      <c r="AC35" s="187"/>
    </row>
    <row r="36" spans="1:29" ht="21" customHeight="1" x14ac:dyDescent="0.35">
      <c r="A36" s="128"/>
      <c r="B36" s="107">
        <v>2004</v>
      </c>
      <c r="C36" s="108" t="s">
        <v>17</v>
      </c>
      <c r="D36" s="188">
        <f t="shared" si="7"/>
        <v>1.1150360549999999E-4</v>
      </c>
      <c r="E36" s="188">
        <f t="shared" si="7"/>
        <v>4.5848938000000005E-5</v>
      </c>
      <c r="F36" s="188">
        <f t="shared" si="7"/>
        <v>5.7557080000000004E-5</v>
      </c>
      <c r="G36" s="188">
        <f t="shared" si="7"/>
        <v>3.3871840000000006E-5</v>
      </c>
      <c r="H36" s="188">
        <f t="shared" si="7"/>
        <v>2.4878146349999999E-4</v>
      </c>
      <c r="I36" s="188">
        <f t="shared" si="7"/>
        <v>1.6492991999999998E-5</v>
      </c>
      <c r="J36" s="188">
        <f t="shared" si="7"/>
        <v>9.4498230000000001E-6</v>
      </c>
      <c r="K36" s="188">
        <f t="shared" si="7"/>
        <v>1.0919719E-5</v>
      </c>
      <c r="L36" s="188">
        <f t="shared" si="7"/>
        <v>8.404162000000001E-6</v>
      </c>
      <c r="M36" s="188">
        <f t="shared" si="7"/>
        <v>4.5266696000000001E-5</v>
      </c>
      <c r="N36" s="188">
        <f t="shared" si="7"/>
        <v>2.2887299999999998E-6</v>
      </c>
      <c r="O36" s="188">
        <f t="shared" si="7"/>
        <v>1.5350580000000002E-6</v>
      </c>
      <c r="P36" s="188">
        <f t="shared" si="7"/>
        <v>2.568505E-6</v>
      </c>
      <c r="Q36" s="188">
        <f t="shared" si="7"/>
        <v>2.2181119999999999E-6</v>
      </c>
      <c r="R36" s="188">
        <f t="shared" si="7"/>
        <v>8.6104050000000001E-6</v>
      </c>
      <c r="S36" s="188">
        <f t="shared" si="7"/>
        <v>3.026585645E-4</v>
      </c>
      <c r="T36" s="188">
        <f t="shared" si="7"/>
        <v>0</v>
      </c>
      <c r="U36" s="188">
        <f t="shared" si="7"/>
        <v>0</v>
      </c>
      <c r="V36" s="188">
        <f t="shared" si="7"/>
        <v>1.646042495E-4</v>
      </c>
      <c r="W36" s="188">
        <f t="shared" si="7"/>
        <v>0</v>
      </c>
      <c r="X36" s="188">
        <f t="shared" si="7"/>
        <v>0</v>
      </c>
      <c r="Y36" s="188">
        <f t="shared" si="7"/>
        <v>0</v>
      </c>
      <c r="Z36" s="188">
        <f t="shared" si="7"/>
        <v>1.01397125E-2</v>
      </c>
      <c r="AA36" s="188">
        <f t="shared" si="7"/>
        <v>1.0304316749499999E-2</v>
      </c>
      <c r="AB36" s="188">
        <f t="shared" si="7"/>
        <v>1.0606975313999999E-2</v>
      </c>
      <c r="AC36" s="187"/>
    </row>
    <row r="37" spans="1:29" ht="21" customHeight="1" x14ac:dyDescent="0.35">
      <c r="A37" s="128"/>
      <c r="B37" s="107">
        <v>2005</v>
      </c>
      <c r="C37" s="108" t="s">
        <v>17</v>
      </c>
      <c r="D37" s="188">
        <f t="shared" si="7"/>
        <v>1.10105211E-4</v>
      </c>
      <c r="E37" s="188">
        <f t="shared" si="7"/>
        <v>4.4825876000000002E-5</v>
      </c>
      <c r="F37" s="188">
        <f t="shared" si="7"/>
        <v>5.6710160000000002E-5</v>
      </c>
      <c r="G37" s="188">
        <f t="shared" si="7"/>
        <v>3.314768E-5</v>
      </c>
      <c r="H37" s="188">
        <f t="shared" si="7"/>
        <v>2.44788927E-4</v>
      </c>
      <c r="I37" s="188">
        <f t="shared" si="7"/>
        <v>1.3083983999999998E-5</v>
      </c>
      <c r="J37" s="188">
        <f t="shared" si="7"/>
        <v>7.6156460000000004E-6</v>
      </c>
      <c r="K37" s="188">
        <f t="shared" si="7"/>
        <v>8.5714379999999996E-6</v>
      </c>
      <c r="L37" s="188">
        <f t="shared" si="7"/>
        <v>6.5163240000000004E-6</v>
      </c>
      <c r="M37" s="188">
        <f t="shared" si="7"/>
        <v>3.5787392E-5</v>
      </c>
      <c r="N37" s="188">
        <f t="shared" si="7"/>
        <v>2.1594599999999996E-6</v>
      </c>
      <c r="O37" s="188">
        <f t="shared" si="7"/>
        <v>1.7061160000000003E-6</v>
      </c>
      <c r="P37" s="188">
        <f t="shared" si="7"/>
        <v>2.5330100000000004E-6</v>
      </c>
      <c r="Q37" s="188">
        <f t="shared" si="7"/>
        <v>1.9562240000000002E-6</v>
      </c>
      <c r="R37" s="188">
        <f t="shared" si="7"/>
        <v>8.354809999999999E-6</v>
      </c>
      <c r="S37" s="188">
        <f t="shared" si="7"/>
        <v>2.88931129E-4</v>
      </c>
      <c r="T37" s="188">
        <f t="shared" si="7"/>
        <v>0</v>
      </c>
      <c r="U37" s="188">
        <f t="shared" si="7"/>
        <v>0</v>
      </c>
      <c r="V37" s="188">
        <f t="shared" si="7"/>
        <v>1.5486449900000001E-4</v>
      </c>
      <c r="W37" s="188">
        <f t="shared" si="7"/>
        <v>0</v>
      </c>
      <c r="X37" s="188">
        <f t="shared" si="7"/>
        <v>0</v>
      </c>
      <c r="Y37" s="188">
        <f t="shared" si="7"/>
        <v>0</v>
      </c>
      <c r="Z37" s="188">
        <f t="shared" si="7"/>
        <v>1.0812024999999999E-2</v>
      </c>
      <c r="AA37" s="188">
        <f t="shared" si="7"/>
        <v>1.0966889499E-2</v>
      </c>
      <c r="AB37" s="188">
        <f t="shared" si="7"/>
        <v>1.1255820628000001E-2</v>
      </c>
      <c r="AC37" s="187"/>
    </row>
    <row r="38" spans="1:29" ht="21" customHeight="1" x14ac:dyDescent="0.35">
      <c r="A38" s="128"/>
      <c r="B38" s="107">
        <v>2006</v>
      </c>
      <c r="C38" s="108" t="s">
        <v>17</v>
      </c>
      <c r="D38" s="188">
        <f t="shared" si="7"/>
        <v>1.087068165E-4</v>
      </c>
      <c r="E38" s="188">
        <f t="shared" si="7"/>
        <v>4.3802814000000005E-5</v>
      </c>
      <c r="F38" s="188">
        <f t="shared" si="7"/>
        <v>5.5863240000000007E-5</v>
      </c>
      <c r="G38" s="188">
        <f t="shared" si="7"/>
        <v>3.242352E-5</v>
      </c>
      <c r="H38" s="188">
        <f t="shared" si="7"/>
        <v>2.407963905E-4</v>
      </c>
      <c r="I38" s="188">
        <f t="shared" si="7"/>
        <v>9.674975999999999E-6</v>
      </c>
      <c r="J38" s="188">
        <f t="shared" si="7"/>
        <v>5.7814690000000007E-6</v>
      </c>
      <c r="K38" s="188">
        <f t="shared" si="7"/>
        <v>6.2231569999999999E-6</v>
      </c>
      <c r="L38" s="188">
        <f t="shared" si="7"/>
        <v>4.6284859999999999E-6</v>
      </c>
      <c r="M38" s="188">
        <f t="shared" si="7"/>
        <v>2.6308088E-5</v>
      </c>
      <c r="N38" s="188">
        <f t="shared" si="7"/>
        <v>2.0301899999999998E-6</v>
      </c>
      <c r="O38" s="188">
        <f t="shared" si="7"/>
        <v>1.8771740000000001E-6</v>
      </c>
      <c r="P38" s="188">
        <f t="shared" si="7"/>
        <v>2.497515E-6</v>
      </c>
      <c r="Q38" s="188">
        <f t="shared" si="7"/>
        <v>1.694336E-6</v>
      </c>
      <c r="R38" s="188">
        <f t="shared" si="7"/>
        <v>8.0992149999999997E-6</v>
      </c>
      <c r="S38" s="188">
        <f t="shared" si="7"/>
        <v>2.7520369350000001E-4</v>
      </c>
      <c r="T38" s="188">
        <f t="shared" si="7"/>
        <v>0</v>
      </c>
      <c r="U38" s="188">
        <f t="shared" si="7"/>
        <v>0</v>
      </c>
      <c r="V38" s="188">
        <f t="shared" si="7"/>
        <v>1.4512474850000002E-4</v>
      </c>
      <c r="W38" s="188">
        <f t="shared" si="7"/>
        <v>0</v>
      </c>
      <c r="X38" s="188">
        <f t="shared" si="7"/>
        <v>0</v>
      </c>
      <c r="Y38" s="188">
        <f t="shared" si="7"/>
        <v>0</v>
      </c>
      <c r="Z38" s="188">
        <f t="shared" si="7"/>
        <v>1.14843375E-2</v>
      </c>
      <c r="AA38" s="188">
        <f t="shared" si="7"/>
        <v>1.16294622485E-2</v>
      </c>
      <c r="AB38" s="188">
        <f t="shared" si="7"/>
        <v>1.1904665942000002E-2</v>
      </c>
      <c r="AC38" s="187">
        <f t="shared" ref="AC38:AC55" si="8">AB38*10^6</f>
        <v>11904.665942000001</v>
      </c>
    </row>
    <row r="39" spans="1:29" ht="21" customHeight="1" x14ac:dyDescent="0.35">
      <c r="A39" s="128"/>
      <c r="B39" s="107">
        <v>2007</v>
      </c>
      <c r="C39" s="108" t="s">
        <v>17</v>
      </c>
      <c r="D39" s="188">
        <f t="shared" si="7"/>
        <v>1.0730842199999999E-4</v>
      </c>
      <c r="E39" s="188">
        <f t="shared" si="7"/>
        <v>4.2779752000000002E-5</v>
      </c>
      <c r="F39" s="188">
        <f t="shared" si="7"/>
        <v>5.5016319999999998E-5</v>
      </c>
      <c r="G39" s="188">
        <f t="shared" si="7"/>
        <v>3.1699360000000001E-5</v>
      </c>
      <c r="H39" s="188">
        <f t="shared" si="7"/>
        <v>2.3680385400000001E-4</v>
      </c>
      <c r="I39" s="188">
        <f t="shared" si="7"/>
        <v>6.2659679999999989E-6</v>
      </c>
      <c r="J39" s="188">
        <f t="shared" si="7"/>
        <v>3.9472920000000001E-6</v>
      </c>
      <c r="K39" s="188">
        <f t="shared" si="7"/>
        <v>3.8748760000000001E-6</v>
      </c>
      <c r="L39" s="188">
        <f t="shared" si="7"/>
        <v>2.7406480000000001E-6</v>
      </c>
      <c r="M39" s="188">
        <f t="shared" si="7"/>
        <v>1.6828784E-5</v>
      </c>
      <c r="N39" s="188">
        <f t="shared" si="7"/>
        <v>1.9009199999999998E-6</v>
      </c>
      <c r="O39" s="188">
        <f t="shared" si="7"/>
        <v>2.0482320000000002E-6</v>
      </c>
      <c r="P39" s="188">
        <f t="shared" si="7"/>
        <v>2.46202E-6</v>
      </c>
      <c r="Q39" s="188">
        <f t="shared" si="7"/>
        <v>1.4324480000000001E-6</v>
      </c>
      <c r="R39" s="188">
        <f t="shared" si="7"/>
        <v>7.8436200000000003E-6</v>
      </c>
      <c r="S39" s="188">
        <f t="shared" si="7"/>
        <v>2.6147625799999996E-4</v>
      </c>
      <c r="T39" s="188">
        <f t="shared" si="7"/>
        <v>0</v>
      </c>
      <c r="U39" s="188">
        <f t="shared" si="7"/>
        <v>0</v>
      </c>
      <c r="V39" s="188">
        <f t="shared" si="7"/>
        <v>1.35384998E-4</v>
      </c>
      <c r="W39" s="188">
        <f t="shared" si="7"/>
        <v>0</v>
      </c>
      <c r="X39" s="188">
        <f t="shared" si="7"/>
        <v>0</v>
      </c>
      <c r="Y39" s="188">
        <f t="shared" si="7"/>
        <v>0</v>
      </c>
      <c r="Z39" s="188">
        <f t="shared" si="7"/>
        <v>1.215665E-2</v>
      </c>
      <c r="AA39" s="188">
        <f t="shared" si="7"/>
        <v>1.2292034997999999E-2</v>
      </c>
      <c r="AB39" s="188">
        <f t="shared" si="7"/>
        <v>1.2553511255999999E-2</v>
      </c>
      <c r="AC39" s="187">
        <f t="shared" si="8"/>
        <v>12553.511255999998</v>
      </c>
    </row>
    <row r="40" spans="1:29" ht="21" customHeight="1" x14ac:dyDescent="0.35">
      <c r="A40" s="128"/>
      <c r="B40" s="107">
        <v>2008</v>
      </c>
      <c r="C40" s="108" t="s">
        <v>17</v>
      </c>
      <c r="D40" s="188">
        <f t="shared" si="7"/>
        <v>1.0345799880000001E-4</v>
      </c>
      <c r="E40" s="188">
        <f t="shared" si="7"/>
        <v>4.3942128000000004E-5</v>
      </c>
      <c r="F40" s="188">
        <f t="shared" si="7"/>
        <v>4.9425755199999997E-5</v>
      </c>
      <c r="G40" s="188">
        <f t="shared" si="7"/>
        <v>2.9526855199999997E-5</v>
      </c>
      <c r="H40" s="188">
        <f t="shared" si="7"/>
        <v>2.263527372E-4</v>
      </c>
      <c r="I40" s="188">
        <f t="shared" si="7"/>
        <v>5.7947927999999993E-6</v>
      </c>
      <c r="J40" s="188">
        <f t="shared" si="7"/>
        <v>3.6918023999999998E-6</v>
      </c>
      <c r="K40" s="188">
        <f t="shared" si="7"/>
        <v>3.4994288000000006E-6</v>
      </c>
      <c r="L40" s="188">
        <f t="shared" si="7"/>
        <v>2.6483920000000001E-6</v>
      </c>
      <c r="M40" s="188">
        <f t="shared" si="7"/>
        <v>1.5634415999999998E-5</v>
      </c>
      <c r="N40" s="188">
        <f t="shared" si="7"/>
        <v>1.7745516000000001E-6</v>
      </c>
      <c r="O40" s="188">
        <f t="shared" si="7"/>
        <v>3.2308448000000004E-6</v>
      </c>
      <c r="P40" s="188">
        <f t="shared" si="7"/>
        <v>2.2820216000000003E-6</v>
      </c>
      <c r="Q40" s="188">
        <f t="shared" si="7"/>
        <v>1.6083544000000001E-6</v>
      </c>
      <c r="R40" s="188">
        <f t="shared" si="7"/>
        <v>8.895772400000002E-6</v>
      </c>
      <c r="S40" s="188">
        <f t="shared" si="7"/>
        <v>2.5088292559999998E-4</v>
      </c>
      <c r="T40" s="188">
        <f t="shared" si="7"/>
        <v>0</v>
      </c>
      <c r="U40" s="188">
        <f t="shared" si="7"/>
        <v>0</v>
      </c>
      <c r="V40" s="188">
        <f t="shared" si="7"/>
        <v>1.3390078000000003E-4</v>
      </c>
      <c r="W40" s="188">
        <f t="shared" si="7"/>
        <v>0</v>
      </c>
      <c r="X40" s="188">
        <f t="shared" si="7"/>
        <v>0</v>
      </c>
      <c r="Y40" s="188">
        <f t="shared" si="7"/>
        <v>0</v>
      </c>
      <c r="Z40" s="188">
        <f t="shared" si="7"/>
        <v>1.3489018840000002E-2</v>
      </c>
      <c r="AA40" s="188">
        <f t="shared" si="7"/>
        <v>1.3622919620000003E-2</v>
      </c>
      <c r="AB40" s="188">
        <f t="shared" si="7"/>
        <v>1.3873802545600002E-2</v>
      </c>
      <c r="AC40" s="187">
        <f t="shared" si="8"/>
        <v>13873.802545600001</v>
      </c>
    </row>
    <row r="41" spans="1:29" ht="21" customHeight="1" x14ac:dyDescent="0.35">
      <c r="A41" s="128"/>
      <c r="B41" s="107">
        <v>2009</v>
      </c>
      <c r="C41" s="108" t="s">
        <v>17</v>
      </c>
      <c r="D41" s="188">
        <f t="shared" si="7"/>
        <v>9.9607575600000006E-5</v>
      </c>
      <c r="E41" s="188">
        <f t="shared" si="7"/>
        <v>4.5104503999999999E-5</v>
      </c>
      <c r="F41" s="188">
        <f t="shared" si="7"/>
        <v>4.3835190400000002E-5</v>
      </c>
      <c r="G41" s="188">
        <f t="shared" si="7"/>
        <v>2.73543504E-5</v>
      </c>
      <c r="H41" s="188">
        <f t="shared" si="7"/>
        <v>2.1590162040000001E-4</v>
      </c>
      <c r="I41" s="188">
        <f t="shared" si="7"/>
        <v>5.3236175999999988E-6</v>
      </c>
      <c r="J41" s="188">
        <f t="shared" si="7"/>
        <v>3.4363128000000003E-6</v>
      </c>
      <c r="K41" s="188">
        <f t="shared" si="7"/>
        <v>3.1239816000000002E-6</v>
      </c>
      <c r="L41" s="188">
        <f t="shared" si="7"/>
        <v>2.5561360000000001E-6</v>
      </c>
      <c r="M41" s="188">
        <f t="shared" si="7"/>
        <v>1.4440047999999999E-5</v>
      </c>
      <c r="N41" s="188">
        <f t="shared" si="7"/>
        <v>1.6481832E-6</v>
      </c>
      <c r="O41" s="188">
        <f t="shared" si="7"/>
        <v>4.4134576000000005E-6</v>
      </c>
      <c r="P41" s="188">
        <f t="shared" si="7"/>
        <v>2.1020232000000007E-6</v>
      </c>
      <c r="Q41" s="188">
        <f t="shared" si="7"/>
        <v>1.7842608000000003E-6</v>
      </c>
      <c r="R41" s="188">
        <f t="shared" si="7"/>
        <v>9.9479248000000003E-6</v>
      </c>
      <c r="S41" s="188">
        <f t="shared" si="7"/>
        <v>2.4028959319999997E-4</v>
      </c>
      <c r="T41" s="188">
        <f t="shared" si="7"/>
        <v>0</v>
      </c>
      <c r="U41" s="188">
        <f t="shared" si="7"/>
        <v>0</v>
      </c>
      <c r="V41" s="188">
        <f t="shared" si="7"/>
        <v>1.32416562E-4</v>
      </c>
      <c r="W41" s="188">
        <f t="shared" si="7"/>
        <v>0</v>
      </c>
      <c r="X41" s="188">
        <f t="shared" si="7"/>
        <v>0</v>
      </c>
      <c r="Y41" s="188">
        <f t="shared" si="7"/>
        <v>0</v>
      </c>
      <c r="Z41" s="188">
        <f t="shared" si="7"/>
        <v>1.4821387680000001E-2</v>
      </c>
      <c r="AA41" s="188">
        <f t="shared" si="7"/>
        <v>1.4953804242000001E-2</v>
      </c>
      <c r="AB41" s="188">
        <f t="shared" si="7"/>
        <v>1.51940938352E-2</v>
      </c>
      <c r="AC41" s="187">
        <f t="shared" si="8"/>
        <v>15194.093835199999</v>
      </c>
    </row>
    <row r="42" spans="1:29" ht="21" customHeight="1" x14ac:dyDescent="0.35">
      <c r="A42" s="128"/>
      <c r="B42" s="107">
        <v>2010</v>
      </c>
      <c r="C42" s="108" t="s">
        <v>17</v>
      </c>
      <c r="D42" s="188">
        <f t="shared" si="7"/>
        <v>9.5757152400000007E-5</v>
      </c>
      <c r="E42" s="188">
        <f t="shared" si="7"/>
        <v>4.6266880000000008E-5</v>
      </c>
      <c r="F42" s="188">
        <f t="shared" si="7"/>
        <v>3.8244625599999994E-5</v>
      </c>
      <c r="G42" s="188">
        <f t="shared" si="7"/>
        <v>2.5181845599999996E-5</v>
      </c>
      <c r="H42" s="188">
        <f t="shared" si="7"/>
        <v>2.0545050360000001E-4</v>
      </c>
      <c r="I42" s="188">
        <f t="shared" si="7"/>
        <v>4.8524423999999991E-6</v>
      </c>
      <c r="J42" s="188">
        <f t="shared" si="7"/>
        <v>3.1808232E-6</v>
      </c>
      <c r="K42" s="188">
        <f t="shared" si="7"/>
        <v>2.7485344000000003E-6</v>
      </c>
      <c r="L42" s="188">
        <f t="shared" si="7"/>
        <v>2.4638800000000001E-6</v>
      </c>
      <c r="M42" s="188">
        <f t="shared" si="7"/>
        <v>1.324568E-5</v>
      </c>
      <c r="N42" s="188">
        <f t="shared" si="7"/>
        <v>1.5218148000000001E-6</v>
      </c>
      <c r="O42" s="188">
        <f t="shared" si="7"/>
        <v>5.5960704000000007E-6</v>
      </c>
      <c r="P42" s="188">
        <f t="shared" si="7"/>
        <v>1.9220248000000006E-6</v>
      </c>
      <c r="Q42" s="188">
        <f t="shared" si="7"/>
        <v>1.9601671999999999E-6</v>
      </c>
      <c r="R42" s="188">
        <f t="shared" si="7"/>
        <v>1.1000077200000002E-5</v>
      </c>
      <c r="S42" s="188">
        <f t="shared" si="7"/>
        <v>2.2969626079999997E-4</v>
      </c>
      <c r="T42" s="188">
        <f t="shared" si="7"/>
        <v>0</v>
      </c>
      <c r="U42" s="188">
        <f t="shared" si="7"/>
        <v>0</v>
      </c>
      <c r="V42" s="188">
        <f t="shared" si="7"/>
        <v>1.3093234400000001E-4</v>
      </c>
      <c r="W42" s="188">
        <f t="shared" si="7"/>
        <v>0</v>
      </c>
      <c r="X42" s="188">
        <f t="shared" si="7"/>
        <v>0</v>
      </c>
      <c r="Y42" s="188">
        <f t="shared" si="7"/>
        <v>0</v>
      </c>
      <c r="Z42" s="188">
        <f t="shared" si="7"/>
        <v>1.6153756520000007E-2</v>
      </c>
      <c r="AA42" s="188">
        <f t="shared" si="7"/>
        <v>1.6284688864000006E-2</v>
      </c>
      <c r="AB42" s="188">
        <f t="shared" si="7"/>
        <v>1.6514385124800003E-2</v>
      </c>
      <c r="AC42" s="187">
        <f t="shared" si="8"/>
        <v>16514.385124800003</v>
      </c>
    </row>
    <row r="43" spans="1:29" ht="21" customHeight="1" x14ac:dyDescent="0.35">
      <c r="A43" s="128"/>
      <c r="B43" s="107">
        <v>2011</v>
      </c>
      <c r="C43" s="108" t="s">
        <v>17</v>
      </c>
      <c r="D43" s="188">
        <f t="shared" si="7"/>
        <v>9.1906729200000008E-5</v>
      </c>
      <c r="E43" s="188">
        <f t="shared" si="7"/>
        <v>4.7429256000000003E-5</v>
      </c>
      <c r="F43" s="188">
        <f t="shared" si="7"/>
        <v>3.2654060799999993E-5</v>
      </c>
      <c r="G43" s="188">
        <f t="shared" si="7"/>
        <v>2.3009340799999996E-5</v>
      </c>
      <c r="H43" s="188">
        <f t="shared" si="7"/>
        <v>1.9499938679999997E-4</v>
      </c>
      <c r="I43" s="188">
        <f t="shared" si="7"/>
        <v>4.3812671999999995E-6</v>
      </c>
      <c r="J43" s="188">
        <f t="shared" si="7"/>
        <v>2.9253335999999997E-6</v>
      </c>
      <c r="K43" s="188">
        <f t="shared" si="7"/>
        <v>2.3730872000000004E-6</v>
      </c>
      <c r="L43" s="188">
        <f t="shared" si="7"/>
        <v>2.3716240000000001E-6</v>
      </c>
      <c r="M43" s="188">
        <f t="shared" si="7"/>
        <v>1.2051311999999999E-5</v>
      </c>
      <c r="N43" s="188">
        <f t="shared" si="7"/>
        <v>1.3954464000000002E-6</v>
      </c>
      <c r="O43" s="188">
        <f t="shared" si="7"/>
        <v>6.7786832E-6</v>
      </c>
      <c r="P43" s="188">
        <f t="shared" si="7"/>
        <v>1.7420264000000003E-6</v>
      </c>
      <c r="Q43" s="188">
        <f t="shared" si="7"/>
        <v>2.1360736000000001E-6</v>
      </c>
      <c r="R43" s="188">
        <f t="shared" si="7"/>
        <v>1.2052229600000002E-5</v>
      </c>
      <c r="S43" s="188">
        <f t="shared" si="7"/>
        <v>2.1910292839999999E-4</v>
      </c>
      <c r="T43" s="188">
        <f t="shared" si="7"/>
        <v>0</v>
      </c>
      <c r="U43" s="188">
        <f t="shared" si="7"/>
        <v>0</v>
      </c>
      <c r="V43" s="188">
        <f t="shared" si="7"/>
        <v>1.2944812600000001E-4</v>
      </c>
      <c r="W43" s="188">
        <f t="shared" si="7"/>
        <v>0</v>
      </c>
      <c r="X43" s="188">
        <f t="shared" si="7"/>
        <v>0</v>
      </c>
      <c r="Y43" s="188">
        <f t="shared" si="7"/>
        <v>0</v>
      </c>
      <c r="Z43" s="188">
        <f t="shared" si="7"/>
        <v>1.7486125360000004E-2</v>
      </c>
      <c r="AA43" s="188">
        <f t="shared" si="7"/>
        <v>1.7615573486000007E-2</v>
      </c>
      <c r="AB43" s="188">
        <f t="shared" si="7"/>
        <v>1.7834676414400005E-2</v>
      </c>
      <c r="AC43" s="187">
        <f t="shared" si="8"/>
        <v>17834.676414400004</v>
      </c>
    </row>
    <row r="44" spans="1:29" ht="21" customHeight="1" x14ac:dyDescent="0.35">
      <c r="A44" s="128"/>
      <c r="B44" s="107">
        <v>2012</v>
      </c>
      <c r="C44" s="108" t="s">
        <v>17</v>
      </c>
      <c r="D44" s="188">
        <f t="shared" si="7"/>
        <v>8.8056305999999996E-5</v>
      </c>
      <c r="E44" s="188">
        <f t="shared" si="7"/>
        <v>4.8591632000000005E-5</v>
      </c>
      <c r="F44" s="188">
        <f t="shared" si="7"/>
        <v>2.7063496000000002E-5</v>
      </c>
      <c r="G44" s="188">
        <f t="shared" si="7"/>
        <v>2.0836836000000002E-5</v>
      </c>
      <c r="H44" s="188">
        <f t="shared" si="7"/>
        <v>1.8454826999999999E-4</v>
      </c>
      <c r="I44" s="188">
        <f t="shared" si="7"/>
        <v>3.9100919999999998E-6</v>
      </c>
      <c r="J44" s="188">
        <f t="shared" si="7"/>
        <v>2.6698440000000006E-6</v>
      </c>
      <c r="K44" s="188">
        <f t="shared" si="7"/>
        <v>1.99764E-6</v>
      </c>
      <c r="L44" s="188">
        <f t="shared" si="7"/>
        <v>2.2793680000000001E-6</v>
      </c>
      <c r="M44" s="188">
        <f t="shared" si="7"/>
        <v>1.0856944E-5</v>
      </c>
      <c r="N44" s="188">
        <f t="shared" si="7"/>
        <v>1.2690779999999999E-6</v>
      </c>
      <c r="O44" s="188">
        <f t="shared" si="7"/>
        <v>7.9612960000000002E-6</v>
      </c>
      <c r="P44" s="188">
        <f t="shared" si="7"/>
        <v>1.562028E-6</v>
      </c>
      <c r="Q44" s="188">
        <f t="shared" si="7"/>
        <v>2.3119799999999999E-6</v>
      </c>
      <c r="R44" s="188">
        <f t="shared" si="7"/>
        <v>1.3104382E-5</v>
      </c>
      <c r="S44" s="188">
        <f t="shared" si="7"/>
        <v>2.0850959599999998E-4</v>
      </c>
      <c r="T44" s="188">
        <f t="shared" si="7"/>
        <v>0</v>
      </c>
      <c r="U44" s="188">
        <f t="shared" si="7"/>
        <v>0</v>
      </c>
      <c r="V44" s="188">
        <f t="shared" si="7"/>
        <v>1.2796390800000001E-4</v>
      </c>
      <c r="W44" s="188">
        <f t="shared" si="7"/>
        <v>0</v>
      </c>
      <c r="X44" s="188">
        <f t="shared" si="7"/>
        <v>0</v>
      </c>
      <c r="Y44" s="188">
        <f t="shared" si="7"/>
        <v>0</v>
      </c>
      <c r="Z44" s="188">
        <f t="shared" si="7"/>
        <v>1.8818494200000001E-2</v>
      </c>
      <c r="AA44" s="188">
        <f t="shared" si="7"/>
        <v>1.8946458108000001E-2</v>
      </c>
      <c r="AB44" s="188">
        <f t="shared" si="7"/>
        <v>1.9154967703999999E-2</v>
      </c>
      <c r="AC44" s="187">
        <f t="shared" si="8"/>
        <v>19154.967703999999</v>
      </c>
    </row>
    <row r="45" spans="1:29" ht="21" customHeight="1" x14ac:dyDescent="0.35">
      <c r="A45" s="128"/>
      <c r="B45" s="107">
        <v>2013</v>
      </c>
      <c r="C45" s="108" t="s">
        <v>17</v>
      </c>
      <c r="D45" s="188">
        <f t="shared" si="7"/>
        <v>8.9762749714285701E-5</v>
      </c>
      <c r="E45" s="188">
        <f t="shared" si="7"/>
        <v>4.8515938857142866E-5</v>
      </c>
      <c r="F45" s="188">
        <f t="shared" si="7"/>
        <v>2.6892659428571429E-5</v>
      </c>
      <c r="G45" s="188">
        <f t="shared" si="7"/>
        <v>2.0082526285714283E-5</v>
      </c>
      <c r="H45" s="188">
        <f t="shared" si="7"/>
        <v>1.8525387428571427E-4</v>
      </c>
      <c r="I45" s="188">
        <f t="shared" ref="I45:AB45" si="9">I16*$D$29/10^9</f>
        <v>3.8219279999999997E-6</v>
      </c>
      <c r="J45" s="188">
        <f t="shared" si="9"/>
        <v>2.7275040000000003E-6</v>
      </c>
      <c r="K45" s="188">
        <f t="shared" si="9"/>
        <v>2.0001908571428573E-6</v>
      </c>
      <c r="L45" s="188">
        <f t="shared" si="9"/>
        <v>2.19728E-6</v>
      </c>
      <c r="M45" s="188">
        <f t="shared" si="9"/>
        <v>1.0746902857142857E-5</v>
      </c>
      <c r="N45" s="188">
        <f t="shared" si="9"/>
        <v>1.2268559999999999E-6</v>
      </c>
      <c r="O45" s="188">
        <f t="shared" si="9"/>
        <v>8.2741302857142857E-6</v>
      </c>
      <c r="P45" s="188">
        <f t="shared" si="9"/>
        <v>1.4392148571428575E-6</v>
      </c>
      <c r="Q45" s="188">
        <f t="shared" si="9"/>
        <v>2.1365554285714284E-6</v>
      </c>
      <c r="R45" s="188">
        <f t="shared" si="9"/>
        <v>1.3076756571428572E-5</v>
      </c>
      <c r="S45" s="188">
        <f t="shared" si="9"/>
        <v>2.0907753371428572E-4</v>
      </c>
      <c r="T45" s="188">
        <f t="shared" si="9"/>
        <v>0</v>
      </c>
      <c r="U45" s="188">
        <f t="shared" si="9"/>
        <v>0</v>
      </c>
      <c r="V45" s="188">
        <f t="shared" si="9"/>
        <v>1.4372073857142858E-4</v>
      </c>
      <c r="W45" s="188">
        <f t="shared" si="9"/>
        <v>0</v>
      </c>
      <c r="X45" s="188">
        <f t="shared" si="9"/>
        <v>0</v>
      </c>
      <c r="Y45" s="188">
        <f t="shared" si="9"/>
        <v>0</v>
      </c>
      <c r="Z45" s="188">
        <f t="shared" si="9"/>
        <v>1.9426313082142859E-2</v>
      </c>
      <c r="AA45" s="188">
        <f t="shared" si="9"/>
        <v>1.9570033820714289E-2</v>
      </c>
      <c r="AB45" s="188">
        <f t="shared" si="9"/>
        <v>1.9779111354428575E-2</v>
      </c>
      <c r="AC45" s="187">
        <f t="shared" si="8"/>
        <v>19779.111354428576</v>
      </c>
    </row>
    <row r="46" spans="1:29" ht="21" customHeight="1" x14ac:dyDescent="0.35">
      <c r="A46" s="128"/>
      <c r="B46" s="107">
        <v>2014</v>
      </c>
      <c r="C46" s="108" t="s">
        <v>17</v>
      </c>
      <c r="D46" s="188">
        <f t="shared" ref="D46:AB55" si="10">D17*$D$29/10^9</f>
        <v>9.1469193428571433E-5</v>
      </c>
      <c r="E46" s="188">
        <f t="shared" si="10"/>
        <v>4.8440245714285714E-5</v>
      </c>
      <c r="F46" s="188">
        <f t="shared" si="10"/>
        <v>2.6721822857142854E-5</v>
      </c>
      <c r="G46" s="188">
        <f t="shared" si="10"/>
        <v>1.9328216571428568E-5</v>
      </c>
      <c r="H46" s="188">
        <f t="shared" si="10"/>
        <v>1.8595947857142861E-4</v>
      </c>
      <c r="I46" s="188">
        <f t="shared" si="10"/>
        <v>3.7337639999999996E-6</v>
      </c>
      <c r="J46" s="188">
        <f t="shared" si="10"/>
        <v>2.7851640000000003E-6</v>
      </c>
      <c r="K46" s="188">
        <f t="shared" si="10"/>
        <v>2.0027417142857146E-6</v>
      </c>
      <c r="L46" s="188">
        <f t="shared" si="10"/>
        <v>2.1151919999999999E-6</v>
      </c>
      <c r="M46" s="188">
        <f t="shared" si="10"/>
        <v>1.0636861714285715E-5</v>
      </c>
      <c r="N46" s="188">
        <f t="shared" si="10"/>
        <v>1.1846339999999999E-6</v>
      </c>
      <c r="O46" s="188">
        <f t="shared" si="10"/>
        <v>8.5869645714285729E-6</v>
      </c>
      <c r="P46" s="188">
        <f t="shared" si="10"/>
        <v>1.3164017142857145E-6</v>
      </c>
      <c r="Q46" s="188">
        <f t="shared" si="10"/>
        <v>1.9611308571428574E-6</v>
      </c>
      <c r="R46" s="188">
        <f t="shared" si="10"/>
        <v>1.3049131142857145E-5</v>
      </c>
      <c r="S46" s="188">
        <f t="shared" si="10"/>
        <v>2.0964547142857145E-4</v>
      </c>
      <c r="T46" s="188">
        <f t="shared" si="10"/>
        <v>0</v>
      </c>
      <c r="U46" s="188">
        <f t="shared" si="10"/>
        <v>0</v>
      </c>
      <c r="V46" s="188">
        <f t="shared" si="10"/>
        <v>1.5947756914285713E-4</v>
      </c>
      <c r="W46" s="188">
        <f t="shared" si="10"/>
        <v>0</v>
      </c>
      <c r="X46" s="188">
        <f t="shared" si="10"/>
        <v>0</v>
      </c>
      <c r="Y46" s="188">
        <f t="shared" si="10"/>
        <v>0</v>
      </c>
      <c r="Z46" s="188">
        <f t="shared" si="10"/>
        <v>2.0034131964285717E-2</v>
      </c>
      <c r="AA46" s="188">
        <f t="shared" si="10"/>
        <v>2.0193609533428573E-2</v>
      </c>
      <c r="AB46" s="188">
        <f t="shared" si="10"/>
        <v>2.0403255004857145E-2</v>
      </c>
      <c r="AC46" s="187">
        <f t="shared" si="8"/>
        <v>20403.255004857143</v>
      </c>
    </row>
    <row r="47" spans="1:29" ht="21" customHeight="1" x14ac:dyDescent="0.35">
      <c r="A47" s="128"/>
      <c r="B47" s="107">
        <v>2015</v>
      </c>
      <c r="C47" s="108" t="s">
        <v>17</v>
      </c>
      <c r="D47" s="188">
        <f t="shared" si="10"/>
        <v>9.3175637142857139E-5</v>
      </c>
      <c r="E47" s="188">
        <f t="shared" si="10"/>
        <v>4.8364552571428575E-5</v>
      </c>
      <c r="F47" s="188">
        <f t="shared" si="10"/>
        <v>2.6550986285714285E-5</v>
      </c>
      <c r="G47" s="188">
        <f t="shared" si="10"/>
        <v>1.8573906857142853E-5</v>
      </c>
      <c r="H47" s="188">
        <f t="shared" si="10"/>
        <v>1.8666508285714283E-4</v>
      </c>
      <c r="I47" s="188">
        <f t="shared" si="10"/>
        <v>3.6455999999999999E-6</v>
      </c>
      <c r="J47" s="188">
        <f t="shared" si="10"/>
        <v>2.8428239999999999E-6</v>
      </c>
      <c r="K47" s="188">
        <f t="shared" si="10"/>
        <v>2.0052925714285719E-6</v>
      </c>
      <c r="L47" s="188">
        <f t="shared" si="10"/>
        <v>2.0331040000000002E-6</v>
      </c>
      <c r="M47" s="188">
        <f t="shared" si="10"/>
        <v>1.0526820571428572E-5</v>
      </c>
      <c r="N47" s="188">
        <f t="shared" si="10"/>
        <v>1.1424119999999998E-6</v>
      </c>
      <c r="O47" s="188">
        <f t="shared" si="10"/>
        <v>8.8997988571428583E-6</v>
      </c>
      <c r="P47" s="188">
        <f t="shared" si="10"/>
        <v>1.1935885714285718E-6</v>
      </c>
      <c r="Q47" s="188">
        <f t="shared" si="10"/>
        <v>1.7857062857142855E-6</v>
      </c>
      <c r="R47" s="188">
        <f t="shared" si="10"/>
        <v>1.3021505714285719E-5</v>
      </c>
      <c r="S47" s="188">
        <f t="shared" si="10"/>
        <v>2.1021340914285713E-4</v>
      </c>
      <c r="T47" s="188">
        <f t="shared" si="10"/>
        <v>0</v>
      </c>
      <c r="U47" s="188">
        <f t="shared" si="10"/>
        <v>0</v>
      </c>
      <c r="V47" s="188">
        <f t="shared" si="10"/>
        <v>1.752343997142857E-4</v>
      </c>
      <c r="W47" s="188">
        <f t="shared" si="10"/>
        <v>0</v>
      </c>
      <c r="X47" s="188">
        <f t="shared" si="10"/>
        <v>0</v>
      </c>
      <c r="Y47" s="188">
        <f t="shared" si="10"/>
        <v>0</v>
      </c>
      <c r="Z47" s="188">
        <f t="shared" si="10"/>
        <v>2.0641950846428572E-2</v>
      </c>
      <c r="AA47" s="188">
        <f t="shared" si="10"/>
        <v>2.0817185246142862E-2</v>
      </c>
      <c r="AB47" s="188">
        <f t="shared" si="10"/>
        <v>2.1027398655285721E-2</v>
      </c>
      <c r="AC47" s="187">
        <f t="shared" si="8"/>
        <v>21027.39865528572</v>
      </c>
    </row>
    <row r="48" spans="1:29" ht="21" customHeight="1" x14ac:dyDescent="0.35">
      <c r="A48" s="128"/>
      <c r="B48" s="107">
        <v>2016</v>
      </c>
      <c r="C48" s="108" t="s">
        <v>17</v>
      </c>
      <c r="D48" s="188">
        <f t="shared" si="10"/>
        <v>9.4882080857142844E-5</v>
      </c>
      <c r="E48" s="188">
        <f t="shared" si="10"/>
        <v>4.828885942857143E-5</v>
      </c>
      <c r="F48" s="188">
        <f t="shared" si="10"/>
        <v>2.6380149714285716E-5</v>
      </c>
      <c r="G48" s="188">
        <f t="shared" si="10"/>
        <v>1.7819597142857138E-5</v>
      </c>
      <c r="H48" s="188">
        <f t="shared" si="10"/>
        <v>1.8737068714285712E-4</v>
      </c>
      <c r="I48" s="188">
        <f t="shared" si="10"/>
        <v>3.5574359999999993E-6</v>
      </c>
      <c r="J48" s="188">
        <f t="shared" si="10"/>
        <v>2.9004840000000004E-6</v>
      </c>
      <c r="K48" s="188">
        <f t="shared" si="10"/>
        <v>2.0078434285714292E-6</v>
      </c>
      <c r="L48" s="188">
        <f t="shared" si="10"/>
        <v>1.9510160000000001E-6</v>
      </c>
      <c r="M48" s="188">
        <f t="shared" si="10"/>
        <v>1.0416779428571428E-5</v>
      </c>
      <c r="N48" s="188">
        <f t="shared" si="10"/>
        <v>1.1001899999999998E-6</v>
      </c>
      <c r="O48" s="188">
        <f t="shared" si="10"/>
        <v>9.2126331428571455E-6</v>
      </c>
      <c r="P48" s="188">
        <f t="shared" si="10"/>
        <v>1.0707754285714292E-6</v>
      </c>
      <c r="Q48" s="188">
        <f t="shared" si="10"/>
        <v>1.6102817142857142E-6</v>
      </c>
      <c r="R48" s="188">
        <f t="shared" si="10"/>
        <v>1.2993880285714287E-5</v>
      </c>
      <c r="S48" s="188">
        <f t="shared" si="10"/>
        <v>2.1078134685714283E-4</v>
      </c>
      <c r="T48" s="188">
        <f t="shared" si="10"/>
        <v>0</v>
      </c>
      <c r="U48" s="188">
        <f t="shared" si="10"/>
        <v>0</v>
      </c>
      <c r="V48" s="188">
        <f t="shared" si="10"/>
        <v>1.909912302857143E-4</v>
      </c>
      <c r="W48" s="188">
        <f t="shared" si="10"/>
        <v>0</v>
      </c>
      <c r="X48" s="188">
        <f t="shared" si="10"/>
        <v>0</v>
      </c>
      <c r="Y48" s="188">
        <f t="shared" si="10"/>
        <v>0</v>
      </c>
      <c r="Z48" s="188">
        <f t="shared" si="10"/>
        <v>2.1249769728571434E-2</v>
      </c>
      <c r="AA48" s="188">
        <f t="shared" si="10"/>
        <v>2.144076095885715E-2</v>
      </c>
      <c r="AB48" s="188">
        <f t="shared" si="10"/>
        <v>2.165154230571429E-2</v>
      </c>
      <c r="AC48" s="187">
        <f t="shared" si="8"/>
        <v>21651.542305714291</v>
      </c>
    </row>
    <row r="49" spans="1:29" ht="21" customHeight="1" x14ac:dyDescent="0.35">
      <c r="A49" s="128"/>
      <c r="B49" s="107">
        <v>2017</v>
      </c>
      <c r="C49" s="108" t="s">
        <v>17</v>
      </c>
      <c r="D49" s="188">
        <f t="shared" si="10"/>
        <v>9.6588524571428576E-5</v>
      </c>
      <c r="E49" s="188">
        <f t="shared" si="10"/>
        <v>4.8213166285714277E-5</v>
      </c>
      <c r="F49" s="188">
        <f t="shared" si="10"/>
        <v>2.6209313142857144E-5</v>
      </c>
      <c r="G49" s="188">
        <f t="shared" si="10"/>
        <v>1.7065287428571419E-5</v>
      </c>
      <c r="H49" s="188">
        <f t="shared" si="10"/>
        <v>1.8807629142857143E-4</v>
      </c>
      <c r="I49" s="188">
        <f t="shared" si="10"/>
        <v>3.4692719999999996E-6</v>
      </c>
      <c r="J49" s="188">
        <f t="shared" si="10"/>
        <v>2.958144E-6</v>
      </c>
      <c r="K49" s="188">
        <f t="shared" si="10"/>
        <v>2.0103942857142861E-6</v>
      </c>
      <c r="L49" s="188">
        <f t="shared" si="10"/>
        <v>1.8689280000000002E-6</v>
      </c>
      <c r="M49" s="188">
        <f t="shared" si="10"/>
        <v>1.0306738285714287E-5</v>
      </c>
      <c r="N49" s="188">
        <f t="shared" si="10"/>
        <v>1.0579679999999998E-6</v>
      </c>
      <c r="O49" s="188">
        <f t="shared" si="10"/>
        <v>9.5254674285714293E-6</v>
      </c>
      <c r="P49" s="188">
        <f t="shared" si="10"/>
        <v>9.4796228571428621E-7</v>
      </c>
      <c r="Q49" s="188">
        <f t="shared" si="10"/>
        <v>1.4348571428571427E-6</v>
      </c>
      <c r="R49" s="188">
        <f t="shared" si="10"/>
        <v>1.296625485714286E-5</v>
      </c>
      <c r="S49" s="188">
        <f t="shared" si="10"/>
        <v>2.1134928457142857E-4</v>
      </c>
      <c r="T49" s="188">
        <f t="shared" si="10"/>
        <v>0</v>
      </c>
      <c r="U49" s="188">
        <f t="shared" si="10"/>
        <v>0</v>
      </c>
      <c r="V49" s="188">
        <f t="shared" si="10"/>
        <v>2.0674806085714287E-4</v>
      </c>
      <c r="W49" s="188">
        <f t="shared" si="10"/>
        <v>0</v>
      </c>
      <c r="X49" s="188">
        <f t="shared" si="10"/>
        <v>0</v>
      </c>
      <c r="Y49" s="188">
        <f t="shared" si="10"/>
        <v>0</v>
      </c>
      <c r="Z49" s="188">
        <f t="shared" si="10"/>
        <v>2.1857588610714285E-2</v>
      </c>
      <c r="AA49" s="188">
        <f t="shared" si="10"/>
        <v>2.2064336671571431E-2</v>
      </c>
      <c r="AB49" s="188">
        <f t="shared" si="10"/>
        <v>2.2275685956142863E-2</v>
      </c>
      <c r="AC49" s="187">
        <f t="shared" si="8"/>
        <v>22275.685956142861</v>
      </c>
    </row>
    <row r="50" spans="1:29" ht="21" customHeight="1" x14ac:dyDescent="0.35">
      <c r="A50" s="128"/>
      <c r="B50" s="107">
        <v>2018</v>
      </c>
      <c r="C50" s="108" t="s">
        <v>17</v>
      </c>
      <c r="D50" s="188">
        <f t="shared" si="10"/>
        <v>9.8294968285714295E-5</v>
      </c>
      <c r="E50" s="188">
        <f t="shared" si="10"/>
        <v>4.8137473142857139E-5</v>
      </c>
      <c r="F50" s="188">
        <f t="shared" si="10"/>
        <v>2.6038476571428568E-5</v>
      </c>
      <c r="G50" s="188">
        <f t="shared" si="10"/>
        <v>1.6310977714285707E-5</v>
      </c>
      <c r="H50" s="188">
        <f t="shared" si="10"/>
        <v>1.8878189571428571E-4</v>
      </c>
      <c r="I50" s="188">
        <f t="shared" si="10"/>
        <v>3.3811079999999999E-6</v>
      </c>
      <c r="J50" s="188">
        <f t="shared" si="10"/>
        <v>3.0158040000000001E-6</v>
      </c>
      <c r="K50" s="188">
        <f t="shared" si="10"/>
        <v>2.0129451428571434E-6</v>
      </c>
      <c r="L50" s="188">
        <f t="shared" si="10"/>
        <v>1.7868400000000002E-6</v>
      </c>
      <c r="M50" s="188">
        <f t="shared" si="10"/>
        <v>1.0196697142857143E-5</v>
      </c>
      <c r="N50" s="188">
        <f t="shared" si="10"/>
        <v>1.0157459999999999E-6</v>
      </c>
      <c r="O50" s="188">
        <f t="shared" si="10"/>
        <v>9.8383017142857148E-6</v>
      </c>
      <c r="P50" s="188">
        <f t="shared" si="10"/>
        <v>8.2514914285714325E-7</v>
      </c>
      <c r="Q50" s="188">
        <f t="shared" si="10"/>
        <v>1.2594325714285712E-6</v>
      </c>
      <c r="R50" s="188">
        <f t="shared" si="10"/>
        <v>1.293862942857143E-5</v>
      </c>
      <c r="S50" s="188">
        <f t="shared" si="10"/>
        <v>2.1191722228571427E-4</v>
      </c>
      <c r="T50" s="188">
        <f t="shared" si="10"/>
        <v>0</v>
      </c>
      <c r="U50" s="188">
        <f t="shared" si="10"/>
        <v>0</v>
      </c>
      <c r="V50" s="188">
        <f t="shared" si="10"/>
        <v>2.225048914285715E-4</v>
      </c>
      <c r="W50" s="188">
        <f t="shared" si="10"/>
        <v>0</v>
      </c>
      <c r="X50" s="188">
        <f t="shared" si="10"/>
        <v>0</v>
      </c>
      <c r="Y50" s="188">
        <f t="shared" si="10"/>
        <v>0</v>
      </c>
      <c r="Z50" s="188">
        <f t="shared" si="10"/>
        <v>2.2465407492857144E-2</v>
      </c>
      <c r="AA50" s="188">
        <f t="shared" si="10"/>
        <v>2.2687912384285719E-2</v>
      </c>
      <c r="AB50" s="188">
        <f t="shared" si="10"/>
        <v>2.2899829606571432E-2</v>
      </c>
      <c r="AC50" s="187">
        <f t="shared" si="8"/>
        <v>22899.829606571431</v>
      </c>
    </row>
    <row r="51" spans="1:29" ht="21" customHeight="1" x14ac:dyDescent="0.35">
      <c r="A51" s="128"/>
      <c r="B51" s="107">
        <v>2019</v>
      </c>
      <c r="C51" s="108" t="s">
        <v>17</v>
      </c>
      <c r="D51" s="188">
        <f t="shared" si="10"/>
        <v>1.00001412E-4</v>
      </c>
      <c r="E51" s="188">
        <f t="shared" si="10"/>
        <v>4.8061780000000007E-5</v>
      </c>
      <c r="F51" s="188">
        <f t="shared" si="10"/>
        <v>2.5867639999999999E-5</v>
      </c>
      <c r="G51" s="188">
        <f t="shared" si="10"/>
        <v>1.5556667999999999E-5</v>
      </c>
      <c r="H51" s="188">
        <f t="shared" si="10"/>
        <v>1.8948749999999999E-4</v>
      </c>
      <c r="I51" s="188">
        <f t="shared" si="10"/>
        <v>3.2929439999999994E-6</v>
      </c>
      <c r="J51" s="188">
        <f t="shared" si="10"/>
        <v>3.0734639999999997E-6</v>
      </c>
      <c r="K51" s="188">
        <f t="shared" si="10"/>
        <v>2.0154960000000003E-6</v>
      </c>
      <c r="L51" s="188">
        <f t="shared" si="10"/>
        <v>1.7047519999999999E-6</v>
      </c>
      <c r="M51" s="188">
        <f t="shared" si="10"/>
        <v>1.0086655999999999E-5</v>
      </c>
      <c r="N51" s="188">
        <f t="shared" si="10"/>
        <v>9.735239999999999E-7</v>
      </c>
      <c r="O51" s="188">
        <f t="shared" si="10"/>
        <v>1.0151136E-5</v>
      </c>
      <c r="P51" s="188">
        <f t="shared" si="10"/>
        <v>7.0233599999999997E-7</v>
      </c>
      <c r="Q51" s="188">
        <f t="shared" si="10"/>
        <v>1.0840080000000001E-6</v>
      </c>
      <c r="R51" s="188">
        <f t="shared" si="10"/>
        <v>1.2911004000000002E-5</v>
      </c>
      <c r="S51" s="188">
        <f t="shared" si="10"/>
        <v>2.1248516000000001E-4</v>
      </c>
      <c r="T51" s="188">
        <f t="shared" si="10"/>
        <v>0</v>
      </c>
      <c r="U51" s="188">
        <f t="shared" si="10"/>
        <v>0</v>
      </c>
      <c r="V51" s="188">
        <f t="shared" si="10"/>
        <v>2.3826172200000004E-4</v>
      </c>
      <c r="W51" s="188">
        <f t="shared" si="10"/>
        <v>0</v>
      </c>
      <c r="X51" s="188">
        <f t="shared" si="10"/>
        <v>0</v>
      </c>
      <c r="Y51" s="188">
        <f t="shared" si="10"/>
        <v>0</v>
      </c>
      <c r="Z51" s="188">
        <f t="shared" si="10"/>
        <v>2.3073226374999999E-2</v>
      </c>
      <c r="AA51" s="188">
        <f t="shared" si="10"/>
        <v>2.3311488097E-2</v>
      </c>
      <c r="AB51" s="188">
        <f t="shared" si="10"/>
        <v>2.3523973257000005E-2</v>
      </c>
      <c r="AC51" s="187">
        <f t="shared" si="8"/>
        <v>23523.973257000005</v>
      </c>
    </row>
    <row r="52" spans="1:29" ht="21" customHeight="1" x14ac:dyDescent="0.35">
      <c r="A52" s="128"/>
      <c r="B52" s="107">
        <v>2020</v>
      </c>
      <c r="C52" s="108" t="s">
        <v>17</v>
      </c>
      <c r="D52" s="188">
        <f t="shared" si="10"/>
        <v>1.0183530552551724E-4</v>
      </c>
      <c r="E52" s="188">
        <f t="shared" si="10"/>
        <v>4.7986559975049834E-5</v>
      </c>
      <c r="F52" s="188">
        <f t="shared" si="10"/>
        <v>2.5701172612541804E-5</v>
      </c>
      <c r="G52" s="188">
        <f t="shared" si="10"/>
        <v>1.4920584684997052E-5</v>
      </c>
      <c r="H52" s="188">
        <f t="shared" si="10"/>
        <v>1.9044362279810594E-4</v>
      </c>
      <c r="I52" s="188">
        <f t="shared" si="10"/>
        <v>3.2131191199466269E-6</v>
      </c>
      <c r="J52" s="188">
        <f t="shared" si="10"/>
        <v>3.1359038396042584E-6</v>
      </c>
      <c r="K52" s="188">
        <f t="shared" si="10"/>
        <v>2.0180598531242489E-6</v>
      </c>
      <c r="L52" s="188">
        <f t="shared" si="10"/>
        <v>1.635457705897946E-6</v>
      </c>
      <c r="M52" s="188">
        <f t="shared" si="10"/>
        <v>1.0002540518573081E-5</v>
      </c>
      <c r="N52" s="188">
        <f t="shared" si="10"/>
        <v>9.373415204649932E-7</v>
      </c>
      <c r="O52" s="188">
        <f t="shared" si="10"/>
        <v>1.0509704025095384E-5</v>
      </c>
      <c r="P52" s="188">
        <f t="shared" si="10"/>
        <v>6.265459778051356E-7</v>
      </c>
      <c r="Q52" s="188">
        <f t="shared" si="10"/>
        <v>9.7283548542417536E-7</v>
      </c>
      <c r="R52" s="188">
        <f t="shared" si="10"/>
        <v>1.3046427008789688E-5</v>
      </c>
      <c r="S52" s="188">
        <f t="shared" si="10"/>
        <v>2.1349259032546871E-4</v>
      </c>
      <c r="T52" s="188">
        <f t="shared" si="10"/>
        <v>0</v>
      </c>
      <c r="U52" s="188">
        <f t="shared" si="10"/>
        <v>0</v>
      </c>
      <c r="V52" s="188">
        <f t="shared" si="10"/>
        <v>2.603879960673292E-4</v>
      </c>
      <c r="W52" s="188">
        <f t="shared" si="10"/>
        <v>0</v>
      </c>
      <c r="X52" s="188">
        <f t="shared" si="10"/>
        <v>0</v>
      </c>
      <c r="Y52" s="188">
        <f t="shared" si="10"/>
        <v>0</v>
      </c>
      <c r="Z52" s="188">
        <f t="shared" si="10"/>
        <v>2.3754972677583908E-2</v>
      </c>
      <c r="AA52" s="188">
        <f t="shared" si="10"/>
        <v>2.4015360673651235E-2</v>
      </c>
      <c r="AB52" s="188">
        <f t="shared" si="10"/>
        <v>2.4228853263976703E-2</v>
      </c>
      <c r="AC52" s="187">
        <f t="shared" si="8"/>
        <v>24228.853263976704</v>
      </c>
    </row>
    <row r="53" spans="1:29" ht="21" customHeight="1" x14ac:dyDescent="0.35">
      <c r="A53" s="128"/>
      <c r="B53" s="107">
        <v>2021</v>
      </c>
      <c r="C53" s="108" t="s">
        <v>17</v>
      </c>
      <c r="D53" s="188">
        <f t="shared" si="10"/>
        <v>1.0370283023079158E-4</v>
      </c>
      <c r="E53" s="188">
        <f t="shared" si="10"/>
        <v>4.7911457674664866E-5</v>
      </c>
      <c r="F53" s="188">
        <f t="shared" si="10"/>
        <v>2.5535776501438427E-5</v>
      </c>
      <c r="G53" s="188">
        <f t="shared" si="10"/>
        <v>1.4310509637550187E-5</v>
      </c>
      <c r="H53" s="188">
        <f t="shared" si="10"/>
        <v>1.914605740444451E-4</v>
      </c>
      <c r="I53" s="188">
        <f t="shared" si="10"/>
        <v>3.1352292899504471E-6</v>
      </c>
      <c r="J53" s="188">
        <f t="shared" si="10"/>
        <v>3.199612193682675E-6</v>
      </c>
      <c r="K53" s="188">
        <f t="shared" si="10"/>
        <v>2.0206269676505762E-6</v>
      </c>
      <c r="L53" s="188">
        <f t="shared" si="10"/>
        <v>1.5689800673534757E-6</v>
      </c>
      <c r="M53" s="188">
        <f t="shared" si="10"/>
        <v>9.9244485186371749E-6</v>
      </c>
      <c r="N53" s="188">
        <f t="shared" si="10"/>
        <v>9.0250381704778242E-7</v>
      </c>
      <c r="O53" s="188">
        <f t="shared" si="10"/>
        <v>1.088093772904886E-5</v>
      </c>
      <c r="P53" s="188">
        <f t="shared" si="10"/>
        <v>5.5893455882055539E-7</v>
      </c>
      <c r="Q53" s="188">
        <f t="shared" si="10"/>
        <v>8.7306448079764252E-7</v>
      </c>
      <c r="R53" s="188">
        <f t="shared" si="10"/>
        <v>1.3215440585714841E-5</v>
      </c>
      <c r="S53" s="188">
        <f t="shared" si="10"/>
        <v>2.146004631487971E-4</v>
      </c>
      <c r="T53" s="188">
        <f t="shared" si="10"/>
        <v>0</v>
      </c>
      <c r="U53" s="188">
        <f t="shared" si="10"/>
        <v>0</v>
      </c>
      <c r="V53" s="188">
        <f t="shared" si="10"/>
        <v>2.8456903579316642E-4</v>
      </c>
      <c r="W53" s="188">
        <f t="shared" si="10"/>
        <v>0</v>
      </c>
      <c r="X53" s="188">
        <f t="shared" si="10"/>
        <v>0</v>
      </c>
      <c r="Y53" s="188">
        <f t="shared" si="10"/>
        <v>0</v>
      </c>
      <c r="Z53" s="188">
        <f t="shared" si="10"/>
        <v>2.4456862587894496E-2</v>
      </c>
      <c r="AA53" s="188">
        <f t="shared" si="10"/>
        <v>2.4741431623687662E-2</v>
      </c>
      <c r="AB53" s="188">
        <f t="shared" si="10"/>
        <v>2.4956032086836458E-2</v>
      </c>
      <c r="AC53" s="187">
        <f t="shared" si="8"/>
        <v>24956.032086836458</v>
      </c>
    </row>
    <row r="54" spans="1:29" ht="21" customHeight="1" x14ac:dyDescent="0.35">
      <c r="A54" s="128"/>
      <c r="B54" s="108">
        <v>2022</v>
      </c>
      <c r="C54" s="108" t="s">
        <v>17</v>
      </c>
      <c r="D54" s="188">
        <f t="shared" si="10"/>
        <v>1.0560460286714257E-4</v>
      </c>
      <c r="E54" s="188">
        <f t="shared" si="10"/>
        <v>4.7836472914597993E-5</v>
      </c>
      <c r="F54" s="188">
        <f t="shared" si="10"/>
        <v>2.5371444772648671E-5</v>
      </c>
      <c r="G54" s="188">
        <f t="shared" si="10"/>
        <v>1.3725379427814107E-5</v>
      </c>
      <c r="H54" s="188">
        <f t="shared" si="10"/>
        <v>1.9253789998220335E-4</v>
      </c>
      <c r="I54" s="188">
        <f t="shared" si="10"/>
        <v>3.0592276020960174E-6</v>
      </c>
      <c r="J54" s="188">
        <f t="shared" si="10"/>
        <v>3.2646148331049601E-6</v>
      </c>
      <c r="K54" s="188">
        <f t="shared" si="10"/>
        <v>2.0231973477277146E-6</v>
      </c>
      <c r="L54" s="188">
        <f t="shared" si="10"/>
        <v>1.5052045937200954E-6</v>
      </c>
      <c r="M54" s="188">
        <f t="shared" si="10"/>
        <v>9.8522443766487861E-6</v>
      </c>
      <c r="N54" s="188">
        <f t="shared" si="10"/>
        <v>8.6896090912707689E-7</v>
      </c>
      <c r="O54" s="188">
        <f t="shared" si="10"/>
        <v>1.1265284500946202E-5</v>
      </c>
      <c r="P54" s="188">
        <f t="shared" si="10"/>
        <v>4.9861917897602715E-7</v>
      </c>
      <c r="Q54" s="188">
        <f t="shared" si="10"/>
        <v>7.8352568245195612E-7</v>
      </c>
      <c r="R54" s="188">
        <f t="shared" si="10"/>
        <v>1.3416390271501263E-5</v>
      </c>
      <c r="S54" s="188">
        <f t="shared" si="10"/>
        <v>2.1580653463035342E-4</v>
      </c>
      <c r="T54" s="188">
        <f t="shared" si="10"/>
        <v>0</v>
      </c>
      <c r="U54" s="188">
        <f t="shared" si="10"/>
        <v>0</v>
      </c>
      <c r="V54" s="188">
        <f t="shared" si="10"/>
        <v>3.1099565784635221E-4</v>
      </c>
      <c r="W54" s="188">
        <f t="shared" si="10"/>
        <v>0</v>
      </c>
      <c r="X54" s="188">
        <f t="shared" si="10"/>
        <v>0</v>
      </c>
      <c r="Y54" s="188">
        <f t="shared" si="10"/>
        <v>0</v>
      </c>
      <c r="Z54" s="188">
        <f t="shared" si="10"/>
        <v>2.5179491290578462E-2</v>
      </c>
      <c r="AA54" s="188">
        <f t="shared" si="10"/>
        <v>2.5490486948424818E-2</v>
      </c>
      <c r="AB54" s="188">
        <f t="shared" si="10"/>
        <v>2.5706293483055167E-2</v>
      </c>
      <c r="AC54" s="187">
        <f t="shared" si="8"/>
        <v>25706.293483055168</v>
      </c>
    </row>
    <row r="55" spans="1:29" ht="21" customHeight="1" x14ac:dyDescent="0.35">
      <c r="A55" s="128"/>
      <c r="B55" s="117">
        <v>2023</v>
      </c>
      <c r="C55" s="117" t="s">
        <v>17</v>
      </c>
      <c r="D55" s="189">
        <f t="shared" si="10"/>
        <v>1.0754125149629266E-4</v>
      </c>
      <c r="E55" s="189">
        <f t="shared" si="10"/>
        <v>4.7761605510890423E-5</v>
      </c>
      <c r="F55" s="189">
        <f t="shared" si="10"/>
        <v>2.5208170576496921E-5</v>
      </c>
      <c r="G55" s="189">
        <f t="shared" si="10"/>
        <v>1.3164174107618467E-5</v>
      </c>
      <c r="H55" s="189">
        <f t="shared" si="10"/>
        <v>1.9367520169129846E-4</v>
      </c>
      <c r="I55" s="189">
        <f t="shared" si="10"/>
        <v>2.9850682855715694E-6</v>
      </c>
      <c r="J55" s="189">
        <f t="shared" si="10"/>
        <v>3.3309380522963202E-6</v>
      </c>
      <c r="K55" s="189">
        <f t="shared" si="10"/>
        <v>2.0257709975096761E-6</v>
      </c>
      <c r="L55" s="189">
        <f t="shared" si="10"/>
        <v>1.4440214481358678E-6</v>
      </c>
      <c r="M55" s="189">
        <f t="shared" si="10"/>
        <v>9.7857987835134348E-6</v>
      </c>
      <c r="N55" s="189">
        <f t="shared" si="10"/>
        <v>8.3666467368633654E-7</v>
      </c>
      <c r="O55" s="189">
        <f t="shared" si="10"/>
        <v>1.1663207532973545E-5</v>
      </c>
      <c r="P55" s="189">
        <f t="shared" si="10"/>
        <v>4.4481251287692625E-7</v>
      </c>
      <c r="Q55" s="189">
        <f t="shared" si="10"/>
        <v>7.0316970689372861E-7</v>
      </c>
      <c r="R55" s="189">
        <f t="shared" si="10"/>
        <v>1.3647854426430539E-5</v>
      </c>
      <c r="S55" s="189">
        <f t="shared" si="10"/>
        <v>2.1710885490124239E-4</v>
      </c>
      <c r="T55" s="189">
        <f t="shared" si="10"/>
        <v>0</v>
      </c>
      <c r="U55" s="189">
        <f t="shared" si="10"/>
        <v>0</v>
      </c>
      <c r="V55" s="189">
        <f t="shared" si="10"/>
        <v>3.3987639916516855E-4</v>
      </c>
      <c r="W55" s="189">
        <f t="shared" si="10"/>
        <v>0</v>
      </c>
      <c r="X55" s="189">
        <f t="shared" si="10"/>
        <v>0</v>
      </c>
      <c r="Y55" s="189">
        <f t="shared" si="10"/>
        <v>0</v>
      </c>
      <c r="Z55" s="189">
        <f t="shared" si="10"/>
        <v>2.5923471556246688E-2</v>
      </c>
      <c r="AA55" s="189">
        <f t="shared" si="10"/>
        <v>2.626334795541186E-2</v>
      </c>
      <c r="AB55" s="188">
        <f t="shared" si="10"/>
        <v>2.6480456810313097E-2</v>
      </c>
      <c r="AC55" s="187">
        <f t="shared" si="8"/>
        <v>26480.456810313099</v>
      </c>
    </row>
    <row r="56" spans="1:29" ht="21" customHeight="1" x14ac:dyDescent="0.35">
      <c r="A56" s="128"/>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row>
    <row r="57" spans="1:29" ht="21" customHeight="1" x14ac:dyDescent="0.35">
      <c r="A57" s="128"/>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row>
    <row r="58" spans="1:29" ht="21" customHeight="1" x14ac:dyDescent="0.35">
      <c r="A58" s="128"/>
      <c r="B58" s="178" t="s">
        <v>317</v>
      </c>
      <c r="C58" s="179" t="s">
        <v>75</v>
      </c>
      <c r="D58" s="179">
        <v>270</v>
      </c>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row>
    <row r="59" spans="1:29" ht="21" customHeight="1" x14ac:dyDescent="0.35">
      <c r="A59" s="128"/>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row>
    <row r="60" spans="1:29" ht="21" customHeight="1" x14ac:dyDescent="0.35">
      <c r="A60" s="128"/>
      <c r="B60" s="391" t="s">
        <v>318</v>
      </c>
      <c r="C60" s="357"/>
      <c r="D60" s="357"/>
      <c r="E60" s="357"/>
      <c r="F60" s="357"/>
      <c r="G60" s="357"/>
      <c r="H60" s="357"/>
      <c r="I60" s="357"/>
      <c r="J60" s="357"/>
      <c r="K60" s="357"/>
      <c r="L60" s="357"/>
      <c r="M60" s="357"/>
      <c r="N60" s="357"/>
      <c r="O60" s="357"/>
      <c r="P60" s="357"/>
      <c r="Q60" s="357"/>
      <c r="R60" s="357"/>
      <c r="S60" s="357"/>
      <c r="T60" s="357"/>
      <c r="U60" s="357"/>
      <c r="V60" s="357"/>
      <c r="W60" s="357"/>
      <c r="X60" s="357"/>
      <c r="Y60" s="357"/>
      <c r="Z60" s="357"/>
      <c r="AA60" s="357"/>
      <c r="AB60" s="356"/>
      <c r="AC60" s="120"/>
    </row>
    <row r="61" spans="1:29" ht="21" customHeight="1" x14ac:dyDescent="0.35">
      <c r="A61" s="128"/>
      <c r="B61" s="389" t="s">
        <v>76</v>
      </c>
      <c r="C61" s="389" t="s">
        <v>71</v>
      </c>
      <c r="D61" s="390" t="s">
        <v>122</v>
      </c>
      <c r="E61" s="357"/>
      <c r="F61" s="357"/>
      <c r="G61" s="357"/>
      <c r="H61" s="356"/>
      <c r="I61" s="390" t="s">
        <v>123</v>
      </c>
      <c r="J61" s="357"/>
      <c r="K61" s="357"/>
      <c r="L61" s="357"/>
      <c r="M61" s="356"/>
      <c r="N61" s="390" t="s">
        <v>124</v>
      </c>
      <c r="O61" s="357"/>
      <c r="P61" s="357"/>
      <c r="Q61" s="357"/>
      <c r="R61" s="356"/>
      <c r="S61" s="389" t="s">
        <v>125</v>
      </c>
      <c r="T61" s="389" t="s">
        <v>59</v>
      </c>
      <c r="U61" s="389" t="s">
        <v>126</v>
      </c>
      <c r="V61" s="389" t="s">
        <v>58</v>
      </c>
      <c r="W61" s="389" t="s">
        <v>127</v>
      </c>
      <c r="X61" s="389" t="s">
        <v>54</v>
      </c>
      <c r="Y61" s="389" t="s">
        <v>52</v>
      </c>
      <c r="Z61" s="389" t="s">
        <v>60</v>
      </c>
      <c r="AA61" s="389" t="s">
        <v>128</v>
      </c>
      <c r="AB61" s="389" t="s">
        <v>129</v>
      </c>
      <c r="AC61" s="389" t="s">
        <v>348</v>
      </c>
    </row>
    <row r="62" spans="1:29" ht="21" customHeight="1" x14ac:dyDescent="0.35">
      <c r="A62" s="128"/>
      <c r="B62" s="354"/>
      <c r="C62" s="354"/>
      <c r="D62" s="389" t="s">
        <v>47</v>
      </c>
      <c r="E62" s="390" t="s">
        <v>130</v>
      </c>
      <c r="F62" s="357"/>
      <c r="G62" s="356"/>
      <c r="H62" s="389" t="s">
        <v>131</v>
      </c>
      <c r="I62" s="389" t="s">
        <v>47</v>
      </c>
      <c r="J62" s="390" t="s">
        <v>130</v>
      </c>
      <c r="K62" s="357"/>
      <c r="L62" s="356"/>
      <c r="M62" s="389" t="s">
        <v>132</v>
      </c>
      <c r="N62" s="389" t="s">
        <v>47</v>
      </c>
      <c r="O62" s="390" t="s">
        <v>130</v>
      </c>
      <c r="P62" s="357"/>
      <c r="Q62" s="356"/>
      <c r="R62" s="389" t="s">
        <v>133</v>
      </c>
      <c r="S62" s="354"/>
      <c r="T62" s="354"/>
      <c r="U62" s="354"/>
      <c r="V62" s="354"/>
      <c r="W62" s="354"/>
      <c r="X62" s="354"/>
      <c r="Y62" s="354"/>
      <c r="Z62" s="354"/>
      <c r="AA62" s="354"/>
      <c r="AB62" s="354"/>
      <c r="AC62" s="354"/>
    </row>
    <row r="63" spans="1:29" ht="21" customHeight="1" x14ac:dyDescent="0.35">
      <c r="A63" s="128"/>
      <c r="B63" s="351"/>
      <c r="C63" s="351"/>
      <c r="D63" s="351"/>
      <c r="E63" s="172" t="s">
        <v>134</v>
      </c>
      <c r="F63" s="172" t="s">
        <v>135</v>
      </c>
      <c r="G63" s="172" t="s">
        <v>136</v>
      </c>
      <c r="H63" s="351"/>
      <c r="I63" s="351"/>
      <c r="J63" s="172" t="s">
        <v>134</v>
      </c>
      <c r="K63" s="172" t="s">
        <v>135</v>
      </c>
      <c r="L63" s="172" t="s">
        <v>136</v>
      </c>
      <c r="M63" s="351"/>
      <c r="N63" s="351"/>
      <c r="O63" s="172" t="s">
        <v>134</v>
      </c>
      <c r="P63" s="172" t="s">
        <v>135</v>
      </c>
      <c r="Q63" s="172" t="s">
        <v>136</v>
      </c>
      <c r="R63" s="351"/>
      <c r="S63" s="351"/>
      <c r="T63" s="351"/>
      <c r="U63" s="351"/>
      <c r="V63" s="351"/>
      <c r="W63" s="351"/>
      <c r="X63" s="351"/>
      <c r="Y63" s="351"/>
      <c r="Z63" s="351"/>
      <c r="AA63" s="351"/>
      <c r="AB63" s="351"/>
      <c r="AC63" s="351"/>
    </row>
    <row r="64" spans="1:29" ht="21" customHeight="1" x14ac:dyDescent="0.35">
      <c r="A64" s="128"/>
      <c r="B64" s="122">
        <v>2003</v>
      </c>
      <c r="C64" s="173" t="s">
        <v>17</v>
      </c>
      <c r="D64" s="186">
        <f t="shared" ref="D64:AB74" si="11">D6*$D$58/10^9</f>
        <v>9.8333999999999997E-5</v>
      </c>
      <c r="E64" s="186">
        <f t="shared" si="11"/>
        <v>4.0824000000000008E-5</v>
      </c>
      <c r="F64" s="186">
        <f t="shared" si="11"/>
        <v>5.0868000000000002E-5</v>
      </c>
      <c r="G64" s="186">
        <f t="shared" si="11"/>
        <v>3.0132000000000002E-5</v>
      </c>
      <c r="H64" s="186">
        <f t="shared" si="11"/>
        <v>2.20158E-4</v>
      </c>
      <c r="I64" s="186">
        <f t="shared" si="11"/>
        <v>1.7333999999999997E-5</v>
      </c>
      <c r="J64" s="186">
        <f t="shared" si="11"/>
        <v>9.8279999999999998E-6</v>
      </c>
      <c r="K64" s="186">
        <f t="shared" si="11"/>
        <v>1.1556000000000003E-5</v>
      </c>
      <c r="L64" s="186">
        <f t="shared" si="11"/>
        <v>8.9639999999999992E-6</v>
      </c>
      <c r="M64" s="186">
        <f t="shared" si="11"/>
        <v>4.7682000000000009E-5</v>
      </c>
      <c r="N64" s="186">
        <f t="shared" si="11"/>
        <v>2.1059999999999994E-6</v>
      </c>
      <c r="O64" s="186">
        <f t="shared" si="11"/>
        <v>1.1880000000000001E-6</v>
      </c>
      <c r="P64" s="186">
        <f t="shared" si="11"/>
        <v>2.2680000000000001E-6</v>
      </c>
      <c r="Q64" s="186">
        <f t="shared" si="11"/>
        <v>2.1600000000000001E-6</v>
      </c>
      <c r="R64" s="186">
        <f t="shared" si="11"/>
        <v>7.7219999999999999E-6</v>
      </c>
      <c r="S64" s="186">
        <f t="shared" si="11"/>
        <v>2.7556199999999997E-4</v>
      </c>
      <c r="T64" s="186">
        <f t="shared" si="11"/>
        <v>0</v>
      </c>
      <c r="U64" s="186">
        <f t="shared" si="11"/>
        <v>0</v>
      </c>
      <c r="V64" s="186">
        <f t="shared" si="11"/>
        <v>1.51848E-4</v>
      </c>
      <c r="W64" s="186">
        <f t="shared" si="11"/>
        <v>0</v>
      </c>
      <c r="X64" s="186">
        <f t="shared" si="11"/>
        <v>0</v>
      </c>
      <c r="Y64" s="186">
        <f t="shared" si="11"/>
        <v>0</v>
      </c>
      <c r="Z64" s="186">
        <f t="shared" si="11"/>
        <v>8.2457999999999993E-3</v>
      </c>
      <c r="AA64" s="186">
        <f t="shared" si="11"/>
        <v>8.3976480000000006E-3</v>
      </c>
      <c r="AB64" s="186">
        <f t="shared" si="11"/>
        <v>8.6732100000000006E-3</v>
      </c>
      <c r="AC64" s="187"/>
    </row>
    <row r="65" spans="1:29" ht="21" customHeight="1" x14ac:dyDescent="0.35">
      <c r="A65" s="128"/>
      <c r="B65" s="107">
        <v>2004</v>
      </c>
      <c r="C65" s="108" t="s">
        <v>17</v>
      </c>
      <c r="D65" s="188">
        <f t="shared" si="11"/>
        <v>9.7116043499999985E-5</v>
      </c>
      <c r="E65" s="188">
        <f t="shared" si="11"/>
        <v>3.9932945999999998E-5</v>
      </c>
      <c r="F65" s="188">
        <f t="shared" si="11"/>
        <v>5.0130360000000001E-5</v>
      </c>
      <c r="G65" s="188">
        <f t="shared" si="11"/>
        <v>2.9501280000000004E-5</v>
      </c>
      <c r="H65" s="188">
        <f t="shared" si="11"/>
        <v>2.166806295E-4</v>
      </c>
      <c r="I65" s="188">
        <f t="shared" si="11"/>
        <v>1.4364864E-5</v>
      </c>
      <c r="J65" s="188">
        <f t="shared" si="11"/>
        <v>8.2304910000000006E-6</v>
      </c>
      <c r="K65" s="188">
        <f t="shared" si="11"/>
        <v>9.5107230000000015E-6</v>
      </c>
      <c r="L65" s="188">
        <f t="shared" si="11"/>
        <v>7.3197540000000006E-6</v>
      </c>
      <c r="M65" s="188">
        <f t="shared" si="11"/>
        <v>3.9425832000000005E-5</v>
      </c>
      <c r="N65" s="188">
        <f t="shared" si="11"/>
        <v>1.9934099999999997E-6</v>
      </c>
      <c r="O65" s="188">
        <f t="shared" si="11"/>
        <v>1.3369860000000001E-6</v>
      </c>
      <c r="P65" s="188">
        <f t="shared" si="11"/>
        <v>2.2370849999999999E-6</v>
      </c>
      <c r="Q65" s="188">
        <f t="shared" si="11"/>
        <v>1.9319040000000002E-6</v>
      </c>
      <c r="R65" s="188">
        <f t="shared" si="11"/>
        <v>7.4993850000000004E-6</v>
      </c>
      <c r="S65" s="188">
        <f t="shared" si="11"/>
        <v>2.6360584649999996E-4</v>
      </c>
      <c r="T65" s="188">
        <f t="shared" si="11"/>
        <v>0</v>
      </c>
      <c r="U65" s="188">
        <f t="shared" si="11"/>
        <v>0</v>
      </c>
      <c r="V65" s="188">
        <f t="shared" si="11"/>
        <v>1.4336499150000001E-4</v>
      </c>
      <c r="W65" s="188">
        <f t="shared" si="11"/>
        <v>0</v>
      </c>
      <c r="X65" s="188">
        <f t="shared" si="11"/>
        <v>0</v>
      </c>
      <c r="Y65" s="188">
        <f t="shared" si="11"/>
        <v>0</v>
      </c>
      <c r="Z65" s="188">
        <f t="shared" si="11"/>
        <v>8.8313625000000003E-3</v>
      </c>
      <c r="AA65" s="188">
        <f t="shared" si="11"/>
        <v>8.9747274914999987E-3</v>
      </c>
      <c r="AB65" s="188">
        <f t="shared" si="11"/>
        <v>9.2383333379999991E-3</v>
      </c>
      <c r="AC65" s="187"/>
    </row>
    <row r="66" spans="1:29" ht="21" customHeight="1" x14ac:dyDescent="0.35">
      <c r="A66" s="128"/>
      <c r="B66" s="107">
        <v>2005</v>
      </c>
      <c r="C66" s="108" t="s">
        <v>17</v>
      </c>
      <c r="D66" s="188">
        <f t="shared" si="11"/>
        <v>9.5898087E-5</v>
      </c>
      <c r="E66" s="188">
        <f t="shared" si="11"/>
        <v>3.9041892000000001E-5</v>
      </c>
      <c r="F66" s="188">
        <f t="shared" si="11"/>
        <v>4.939272E-5</v>
      </c>
      <c r="G66" s="188">
        <f t="shared" si="11"/>
        <v>2.8870560000000002E-5</v>
      </c>
      <c r="H66" s="188">
        <f t="shared" si="11"/>
        <v>2.1320325899999999E-4</v>
      </c>
      <c r="I66" s="188">
        <f t="shared" si="11"/>
        <v>1.1395728E-5</v>
      </c>
      <c r="J66" s="188">
        <f t="shared" si="11"/>
        <v>6.6329819999999998E-6</v>
      </c>
      <c r="K66" s="188">
        <f t="shared" si="11"/>
        <v>7.4654460000000006E-6</v>
      </c>
      <c r="L66" s="188">
        <f t="shared" si="11"/>
        <v>5.6755080000000003E-6</v>
      </c>
      <c r="M66" s="188">
        <f t="shared" si="11"/>
        <v>3.1169663999999996E-5</v>
      </c>
      <c r="N66" s="188">
        <f t="shared" si="11"/>
        <v>1.8808199999999998E-6</v>
      </c>
      <c r="O66" s="188">
        <f t="shared" si="11"/>
        <v>1.4859720000000001E-6</v>
      </c>
      <c r="P66" s="188">
        <f t="shared" si="11"/>
        <v>2.2061700000000006E-6</v>
      </c>
      <c r="Q66" s="188">
        <f t="shared" si="11"/>
        <v>1.7038080000000003E-6</v>
      </c>
      <c r="R66" s="188">
        <f t="shared" si="11"/>
        <v>7.2767700000000008E-6</v>
      </c>
      <c r="S66" s="188">
        <f t="shared" si="11"/>
        <v>2.5164969300000005E-4</v>
      </c>
      <c r="T66" s="188">
        <f t="shared" si="11"/>
        <v>0</v>
      </c>
      <c r="U66" s="188">
        <f t="shared" si="11"/>
        <v>0</v>
      </c>
      <c r="V66" s="188">
        <f t="shared" si="11"/>
        <v>1.34881983E-4</v>
      </c>
      <c r="W66" s="188">
        <f t="shared" si="11"/>
        <v>0</v>
      </c>
      <c r="X66" s="188">
        <f t="shared" si="11"/>
        <v>0</v>
      </c>
      <c r="Y66" s="188">
        <f t="shared" si="11"/>
        <v>0</v>
      </c>
      <c r="Z66" s="188">
        <f t="shared" si="11"/>
        <v>9.4169249999999996E-3</v>
      </c>
      <c r="AA66" s="188">
        <f t="shared" si="11"/>
        <v>9.5518069829999986E-3</v>
      </c>
      <c r="AB66" s="188">
        <f t="shared" si="11"/>
        <v>9.8034566759999994E-3</v>
      </c>
      <c r="AC66" s="187"/>
    </row>
    <row r="67" spans="1:29" ht="21" customHeight="1" x14ac:dyDescent="0.35">
      <c r="A67" s="128"/>
      <c r="B67" s="107">
        <v>2006</v>
      </c>
      <c r="C67" s="108" t="s">
        <v>17</v>
      </c>
      <c r="D67" s="188">
        <f t="shared" si="11"/>
        <v>9.4680130500000002E-5</v>
      </c>
      <c r="E67" s="188">
        <f t="shared" si="11"/>
        <v>3.8150838000000005E-5</v>
      </c>
      <c r="F67" s="188">
        <f t="shared" si="11"/>
        <v>4.865508E-5</v>
      </c>
      <c r="G67" s="188">
        <f t="shared" si="11"/>
        <v>2.823984E-5</v>
      </c>
      <c r="H67" s="188">
        <f t="shared" si="11"/>
        <v>2.0972588849999999E-4</v>
      </c>
      <c r="I67" s="188">
        <f t="shared" si="11"/>
        <v>8.426591999999998E-6</v>
      </c>
      <c r="J67" s="188">
        <f t="shared" si="11"/>
        <v>5.0354730000000006E-6</v>
      </c>
      <c r="K67" s="188">
        <f t="shared" si="11"/>
        <v>5.4201689999999996E-6</v>
      </c>
      <c r="L67" s="188">
        <f t="shared" si="11"/>
        <v>4.0312620000000001E-6</v>
      </c>
      <c r="M67" s="188">
        <f t="shared" si="11"/>
        <v>2.2913495999999999E-5</v>
      </c>
      <c r="N67" s="188">
        <f t="shared" si="11"/>
        <v>1.7682299999999998E-6</v>
      </c>
      <c r="O67" s="188">
        <f t="shared" si="11"/>
        <v>1.6349580000000001E-6</v>
      </c>
      <c r="P67" s="188">
        <f t="shared" si="11"/>
        <v>2.175255E-6</v>
      </c>
      <c r="Q67" s="188">
        <f t="shared" si="11"/>
        <v>1.475712E-6</v>
      </c>
      <c r="R67" s="188">
        <f t="shared" si="11"/>
        <v>7.0541549999999995E-6</v>
      </c>
      <c r="S67" s="188">
        <f t="shared" si="11"/>
        <v>2.3969353949999998E-4</v>
      </c>
      <c r="T67" s="188">
        <f t="shared" si="11"/>
        <v>0</v>
      </c>
      <c r="U67" s="188">
        <f t="shared" si="11"/>
        <v>0</v>
      </c>
      <c r="V67" s="188">
        <f t="shared" si="11"/>
        <v>1.2639897450000001E-4</v>
      </c>
      <c r="W67" s="188">
        <f t="shared" si="11"/>
        <v>0</v>
      </c>
      <c r="X67" s="188">
        <f t="shared" si="11"/>
        <v>0</v>
      </c>
      <c r="Y67" s="188">
        <f t="shared" si="11"/>
        <v>0</v>
      </c>
      <c r="Z67" s="188">
        <f t="shared" si="11"/>
        <v>1.0002487500000001E-2</v>
      </c>
      <c r="AA67" s="188">
        <f t="shared" si="11"/>
        <v>1.01288864745E-2</v>
      </c>
      <c r="AB67" s="188">
        <f t="shared" si="11"/>
        <v>1.0368580014E-2</v>
      </c>
      <c r="AC67" s="187"/>
    </row>
    <row r="68" spans="1:29" ht="21" customHeight="1" x14ac:dyDescent="0.35">
      <c r="A68" s="128"/>
      <c r="B68" s="107">
        <v>2007</v>
      </c>
      <c r="C68" s="108" t="s">
        <v>17</v>
      </c>
      <c r="D68" s="188">
        <f t="shared" si="11"/>
        <v>9.346217399999999E-5</v>
      </c>
      <c r="E68" s="188">
        <f t="shared" si="11"/>
        <v>3.7259784000000002E-5</v>
      </c>
      <c r="F68" s="188">
        <f t="shared" si="11"/>
        <v>4.7917439999999999E-5</v>
      </c>
      <c r="G68" s="188">
        <f t="shared" si="11"/>
        <v>2.7609119999999998E-5</v>
      </c>
      <c r="H68" s="188">
        <f t="shared" si="11"/>
        <v>2.0624851799999998E-4</v>
      </c>
      <c r="I68" s="188">
        <f t="shared" si="11"/>
        <v>5.4574559999999995E-6</v>
      </c>
      <c r="J68" s="188">
        <f t="shared" si="11"/>
        <v>3.4379639999999998E-6</v>
      </c>
      <c r="K68" s="188">
        <f t="shared" si="11"/>
        <v>3.3748920000000003E-6</v>
      </c>
      <c r="L68" s="188">
        <f t="shared" si="11"/>
        <v>2.3870160000000002E-6</v>
      </c>
      <c r="M68" s="188">
        <f t="shared" si="11"/>
        <v>1.4657327999999999E-5</v>
      </c>
      <c r="N68" s="188">
        <f t="shared" si="11"/>
        <v>1.6556399999999999E-6</v>
      </c>
      <c r="O68" s="188">
        <f t="shared" si="11"/>
        <v>1.7839440000000001E-6</v>
      </c>
      <c r="P68" s="188">
        <f t="shared" si="11"/>
        <v>2.1443400000000002E-6</v>
      </c>
      <c r="Q68" s="188">
        <f t="shared" si="11"/>
        <v>1.2476159999999999E-6</v>
      </c>
      <c r="R68" s="188">
        <f t="shared" si="11"/>
        <v>6.83154E-6</v>
      </c>
      <c r="S68" s="188">
        <f t="shared" si="11"/>
        <v>2.2773738599999997E-4</v>
      </c>
      <c r="T68" s="188">
        <f t="shared" si="11"/>
        <v>0</v>
      </c>
      <c r="U68" s="188">
        <f t="shared" si="11"/>
        <v>0</v>
      </c>
      <c r="V68" s="188">
        <f t="shared" si="11"/>
        <v>1.17915966E-4</v>
      </c>
      <c r="W68" s="188">
        <f t="shared" si="11"/>
        <v>0</v>
      </c>
      <c r="X68" s="188">
        <f t="shared" si="11"/>
        <v>0</v>
      </c>
      <c r="Y68" s="188">
        <f t="shared" si="11"/>
        <v>0</v>
      </c>
      <c r="Z68" s="188">
        <f t="shared" si="11"/>
        <v>1.058805E-2</v>
      </c>
      <c r="AA68" s="188">
        <f t="shared" si="11"/>
        <v>1.0705965966E-2</v>
      </c>
      <c r="AB68" s="188">
        <f t="shared" si="11"/>
        <v>1.0933703352E-2</v>
      </c>
      <c r="AC68" s="187"/>
    </row>
    <row r="69" spans="1:29" ht="21" customHeight="1" x14ac:dyDescent="0.35">
      <c r="A69" s="128"/>
      <c r="B69" s="107">
        <v>2008</v>
      </c>
      <c r="C69" s="108" t="s">
        <v>17</v>
      </c>
      <c r="D69" s="188">
        <f t="shared" si="11"/>
        <v>9.0108579599999992E-5</v>
      </c>
      <c r="E69" s="188">
        <f t="shared" si="11"/>
        <v>3.8272176000000004E-5</v>
      </c>
      <c r="F69" s="188">
        <f t="shared" si="11"/>
        <v>4.3048238399999996E-5</v>
      </c>
      <c r="G69" s="188">
        <f t="shared" si="11"/>
        <v>2.5716938399999998E-5</v>
      </c>
      <c r="H69" s="188">
        <f t="shared" si="11"/>
        <v>1.9714593239999998E-4</v>
      </c>
      <c r="I69" s="188">
        <f t="shared" si="11"/>
        <v>5.0470775999999996E-6</v>
      </c>
      <c r="J69" s="188">
        <f t="shared" si="11"/>
        <v>3.2154407999999999E-6</v>
      </c>
      <c r="K69" s="188">
        <f t="shared" si="11"/>
        <v>3.0478896000000005E-6</v>
      </c>
      <c r="L69" s="188">
        <f t="shared" si="11"/>
        <v>2.3066640000000001E-6</v>
      </c>
      <c r="M69" s="188">
        <f t="shared" si="11"/>
        <v>1.3617072000000001E-5</v>
      </c>
      <c r="N69" s="188">
        <f t="shared" si="11"/>
        <v>1.5455772E-6</v>
      </c>
      <c r="O69" s="188">
        <f t="shared" si="11"/>
        <v>2.8139616000000001E-6</v>
      </c>
      <c r="P69" s="188">
        <f t="shared" si="11"/>
        <v>1.9875672000000003E-6</v>
      </c>
      <c r="Q69" s="188">
        <f t="shared" si="11"/>
        <v>1.4008248000000002E-6</v>
      </c>
      <c r="R69" s="188">
        <f t="shared" si="11"/>
        <v>7.7479308000000007E-6</v>
      </c>
      <c r="S69" s="188">
        <f t="shared" si="11"/>
        <v>2.1851093520000001E-4</v>
      </c>
      <c r="T69" s="188">
        <f t="shared" si="11"/>
        <v>0</v>
      </c>
      <c r="U69" s="188">
        <f t="shared" si="11"/>
        <v>0</v>
      </c>
      <c r="V69" s="188">
        <f t="shared" si="11"/>
        <v>1.1662326E-4</v>
      </c>
      <c r="W69" s="188">
        <f t="shared" si="11"/>
        <v>0</v>
      </c>
      <c r="X69" s="188">
        <f t="shared" si="11"/>
        <v>0</v>
      </c>
      <c r="Y69" s="188">
        <f t="shared" si="11"/>
        <v>0</v>
      </c>
      <c r="Z69" s="188">
        <f t="shared" si="11"/>
        <v>1.1748500280000001E-2</v>
      </c>
      <c r="AA69" s="188">
        <f t="shared" si="11"/>
        <v>1.1865123540000003E-2</v>
      </c>
      <c r="AB69" s="188">
        <f t="shared" si="11"/>
        <v>1.2083634475200004E-2</v>
      </c>
      <c r="AC69" s="187"/>
    </row>
    <row r="70" spans="1:29" ht="21" customHeight="1" x14ac:dyDescent="0.35">
      <c r="A70" s="128"/>
      <c r="B70" s="107">
        <v>2009</v>
      </c>
      <c r="C70" s="108" t="s">
        <v>17</v>
      </c>
      <c r="D70" s="188">
        <f t="shared" si="11"/>
        <v>8.6754985200000008E-5</v>
      </c>
      <c r="E70" s="188">
        <f t="shared" si="11"/>
        <v>3.9284567999999999E-5</v>
      </c>
      <c r="F70" s="188">
        <f t="shared" si="11"/>
        <v>3.81790368E-5</v>
      </c>
      <c r="G70" s="188">
        <f t="shared" si="11"/>
        <v>2.3824756799999998E-5</v>
      </c>
      <c r="H70" s="188">
        <f t="shared" si="11"/>
        <v>1.8804334680000003E-4</v>
      </c>
      <c r="I70" s="188">
        <f t="shared" si="11"/>
        <v>4.6366991999999988E-6</v>
      </c>
      <c r="J70" s="188">
        <f t="shared" si="11"/>
        <v>2.9929176000000001E-6</v>
      </c>
      <c r="K70" s="188">
        <f t="shared" si="11"/>
        <v>2.7208872000000002E-6</v>
      </c>
      <c r="L70" s="188">
        <f t="shared" si="11"/>
        <v>2.2263120000000001E-6</v>
      </c>
      <c r="M70" s="188">
        <f t="shared" si="11"/>
        <v>1.2576815999999998E-5</v>
      </c>
      <c r="N70" s="188">
        <f t="shared" si="11"/>
        <v>1.4355144E-6</v>
      </c>
      <c r="O70" s="188">
        <f t="shared" si="11"/>
        <v>3.8439791999999999E-6</v>
      </c>
      <c r="P70" s="188">
        <f t="shared" si="11"/>
        <v>1.8307944000000006E-6</v>
      </c>
      <c r="Q70" s="188">
        <f t="shared" si="11"/>
        <v>1.5540336000000002E-6</v>
      </c>
      <c r="R70" s="188">
        <f t="shared" si="11"/>
        <v>8.6643215999999998E-6</v>
      </c>
      <c r="S70" s="188">
        <f t="shared" si="11"/>
        <v>2.0928448439999999E-4</v>
      </c>
      <c r="T70" s="188">
        <f t="shared" si="11"/>
        <v>0</v>
      </c>
      <c r="U70" s="188">
        <f t="shared" si="11"/>
        <v>0</v>
      </c>
      <c r="V70" s="188">
        <f t="shared" si="11"/>
        <v>1.15330554E-4</v>
      </c>
      <c r="W70" s="188">
        <f t="shared" si="11"/>
        <v>0</v>
      </c>
      <c r="X70" s="188">
        <f t="shared" si="11"/>
        <v>0</v>
      </c>
      <c r="Y70" s="188">
        <f t="shared" si="11"/>
        <v>0</v>
      </c>
      <c r="Z70" s="188">
        <f t="shared" si="11"/>
        <v>1.2908950560000002E-2</v>
      </c>
      <c r="AA70" s="188">
        <f t="shared" si="11"/>
        <v>1.3024281114000001E-2</v>
      </c>
      <c r="AB70" s="188">
        <f t="shared" si="11"/>
        <v>1.3233565598400001E-2</v>
      </c>
      <c r="AC70" s="187"/>
    </row>
    <row r="71" spans="1:29" ht="21" customHeight="1" x14ac:dyDescent="0.35">
      <c r="A71" s="128"/>
      <c r="B71" s="107">
        <v>2010</v>
      </c>
      <c r="C71" s="108" t="s">
        <v>17</v>
      </c>
      <c r="D71" s="188">
        <f t="shared" si="11"/>
        <v>8.340139080000001E-5</v>
      </c>
      <c r="E71" s="188">
        <f t="shared" si="11"/>
        <v>4.0296960000000008E-5</v>
      </c>
      <c r="F71" s="188">
        <f t="shared" si="11"/>
        <v>3.3309835199999996E-5</v>
      </c>
      <c r="G71" s="188">
        <f t="shared" si="11"/>
        <v>2.1932575199999999E-5</v>
      </c>
      <c r="H71" s="188">
        <f t="shared" si="11"/>
        <v>1.789407612E-4</v>
      </c>
      <c r="I71" s="188">
        <f t="shared" si="11"/>
        <v>4.2263207999999997E-6</v>
      </c>
      <c r="J71" s="188">
        <f t="shared" si="11"/>
        <v>2.7703943999999998E-6</v>
      </c>
      <c r="K71" s="188">
        <f t="shared" si="11"/>
        <v>2.3938848000000004E-6</v>
      </c>
      <c r="L71" s="188">
        <f t="shared" si="11"/>
        <v>2.14596E-6</v>
      </c>
      <c r="M71" s="188">
        <f t="shared" si="11"/>
        <v>1.1536560000000001E-5</v>
      </c>
      <c r="N71" s="188">
        <f t="shared" si="11"/>
        <v>1.3254516E-6</v>
      </c>
      <c r="O71" s="188">
        <f t="shared" si="11"/>
        <v>4.8739968000000005E-6</v>
      </c>
      <c r="P71" s="188">
        <f t="shared" si="11"/>
        <v>1.6740216000000004E-6</v>
      </c>
      <c r="Q71" s="188">
        <f t="shared" si="11"/>
        <v>1.7072424E-6</v>
      </c>
      <c r="R71" s="188">
        <f t="shared" si="11"/>
        <v>9.5807124000000005E-6</v>
      </c>
      <c r="S71" s="188">
        <f t="shared" si="11"/>
        <v>2.0005803359999995E-4</v>
      </c>
      <c r="T71" s="188">
        <f t="shared" si="11"/>
        <v>0</v>
      </c>
      <c r="U71" s="188">
        <f t="shared" si="11"/>
        <v>0</v>
      </c>
      <c r="V71" s="188">
        <f t="shared" si="11"/>
        <v>1.1403784800000002E-4</v>
      </c>
      <c r="W71" s="188">
        <f t="shared" si="11"/>
        <v>0</v>
      </c>
      <c r="X71" s="188">
        <f t="shared" si="11"/>
        <v>0</v>
      </c>
      <c r="Y71" s="188">
        <f t="shared" si="11"/>
        <v>0</v>
      </c>
      <c r="Z71" s="188">
        <f t="shared" si="11"/>
        <v>1.4069400840000003E-2</v>
      </c>
      <c r="AA71" s="188">
        <f t="shared" si="11"/>
        <v>1.4183438688000002E-2</v>
      </c>
      <c r="AB71" s="188">
        <f t="shared" si="11"/>
        <v>1.4383496721600003E-2</v>
      </c>
      <c r="AC71" s="187"/>
    </row>
    <row r="72" spans="1:29" ht="21" customHeight="1" x14ac:dyDescent="0.35">
      <c r="A72" s="128"/>
      <c r="B72" s="107">
        <v>2011</v>
      </c>
      <c r="C72" s="108" t="s">
        <v>17</v>
      </c>
      <c r="D72" s="188">
        <f t="shared" si="11"/>
        <v>8.0047796400000012E-5</v>
      </c>
      <c r="E72" s="188">
        <f t="shared" si="11"/>
        <v>4.1309351999999997E-5</v>
      </c>
      <c r="F72" s="188">
        <f t="shared" si="11"/>
        <v>2.8440633599999993E-5</v>
      </c>
      <c r="G72" s="188">
        <f t="shared" si="11"/>
        <v>2.0040393599999996E-5</v>
      </c>
      <c r="H72" s="188">
        <f t="shared" si="11"/>
        <v>1.6983817559999999E-4</v>
      </c>
      <c r="I72" s="188">
        <f t="shared" si="11"/>
        <v>3.815942399999999E-6</v>
      </c>
      <c r="J72" s="188">
        <f t="shared" si="11"/>
        <v>2.5478711999999995E-6</v>
      </c>
      <c r="K72" s="188">
        <f t="shared" si="11"/>
        <v>2.0668824000000006E-6</v>
      </c>
      <c r="L72" s="188">
        <f t="shared" si="11"/>
        <v>2.065608E-6</v>
      </c>
      <c r="M72" s="188">
        <f t="shared" si="11"/>
        <v>1.0496303999999999E-5</v>
      </c>
      <c r="N72" s="188">
        <f t="shared" si="11"/>
        <v>1.2153888000000001E-6</v>
      </c>
      <c r="O72" s="188">
        <f t="shared" si="11"/>
        <v>5.9040144000000003E-6</v>
      </c>
      <c r="P72" s="188">
        <f t="shared" si="11"/>
        <v>1.5172488000000003E-6</v>
      </c>
      <c r="Q72" s="188">
        <f t="shared" si="11"/>
        <v>1.8604512000000002E-6</v>
      </c>
      <c r="R72" s="188">
        <f t="shared" si="11"/>
        <v>1.0497103200000001E-5</v>
      </c>
      <c r="S72" s="188">
        <f t="shared" si="11"/>
        <v>1.9083158279999997E-4</v>
      </c>
      <c r="T72" s="188">
        <f t="shared" si="11"/>
        <v>0</v>
      </c>
      <c r="U72" s="188">
        <f t="shared" si="11"/>
        <v>0</v>
      </c>
      <c r="V72" s="188">
        <f t="shared" si="11"/>
        <v>1.1274514200000001E-4</v>
      </c>
      <c r="W72" s="188">
        <f t="shared" si="11"/>
        <v>0</v>
      </c>
      <c r="X72" s="188">
        <f t="shared" si="11"/>
        <v>0</v>
      </c>
      <c r="Y72" s="188">
        <f t="shared" si="11"/>
        <v>0</v>
      </c>
      <c r="Z72" s="188">
        <f t="shared" si="11"/>
        <v>1.5229851120000006E-2</v>
      </c>
      <c r="AA72" s="188">
        <f t="shared" si="11"/>
        <v>1.5342596262000003E-2</v>
      </c>
      <c r="AB72" s="188">
        <f t="shared" si="11"/>
        <v>1.5533427844800005E-2</v>
      </c>
      <c r="AC72" s="187"/>
    </row>
    <row r="73" spans="1:29" ht="21" customHeight="1" x14ac:dyDescent="0.35">
      <c r="A73" s="128"/>
      <c r="B73" s="107">
        <v>2012</v>
      </c>
      <c r="C73" s="108" t="s">
        <v>17</v>
      </c>
      <c r="D73" s="188">
        <f t="shared" si="11"/>
        <v>7.6694201999999987E-5</v>
      </c>
      <c r="E73" s="188">
        <f t="shared" si="11"/>
        <v>4.2321744000000005E-5</v>
      </c>
      <c r="F73" s="188">
        <f t="shared" si="11"/>
        <v>2.3571432E-5</v>
      </c>
      <c r="G73" s="188">
        <f t="shared" si="11"/>
        <v>1.8148212000000003E-5</v>
      </c>
      <c r="H73" s="188">
        <f t="shared" si="11"/>
        <v>1.6073558999999999E-4</v>
      </c>
      <c r="I73" s="188">
        <f t="shared" si="11"/>
        <v>3.4055639999999999E-6</v>
      </c>
      <c r="J73" s="188">
        <f t="shared" si="11"/>
        <v>2.3253480000000005E-6</v>
      </c>
      <c r="K73" s="188">
        <f t="shared" si="11"/>
        <v>1.7398799999999999E-6</v>
      </c>
      <c r="L73" s="188">
        <f t="shared" si="11"/>
        <v>1.9852559999999999E-6</v>
      </c>
      <c r="M73" s="188">
        <f t="shared" si="11"/>
        <v>9.4560479999999985E-6</v>
      </c>
      <c r="N73" s="188">
        <f t="shared" si="11"/>
        <v>1.1053260000000001E-6</v>
      </c>
      <c r="O73" s="188">
        <f t="shared" si="11"/>
        <v>6.9340320000000001E-6</v>
      </c>
      <c r="P73" s="188">
        <f t="shared" si="11"/>
        <v>1.3604760000000001E-6</v>
      </c>
      <c r="Q73" s="188">
        <f t="shared" si="11"/>
        <v>2.01366E-6</v>
      </c>
      <c r="R73" s="188">
        <f t="shared" si="11"/>
        <v>1.1413493999999999E-5</v>
      </c>
      <c r="S73" s="188">
        <f t="shared" si="11"/>
        <v>1.8160513199999998E-4</v>
      </c>
      <c r="T73" s="188">
        <f t="shared" si="11"/>
        <v>0</v>
      </c>
      <c r="U73" s="188">
        <f t="shared" si="11"/>
        <v>0</v>
      </c>
      <c r="V73" s="188">
        <f t="shared" si="11"/>
        <v>1.11452436E-4</v>
      </c>
      <c r="W73" s="188">
        <f t="shared" si="11"/>
        <v>0</v>
      </c>
      <c r="X73" s="188">
        <f t="shared" si="11"/>
        <v>0</v>
      </c>
      <c r="Y73" s="188">
        <f t="shared" si="11"/>
        <v>0</v>
      </c>
      <c r="Z73" s="188">
        <f t="shared" si="11"/>
        <v>1.6390301400000001E-2</v>
      </c>
      <c r="AA73" s="188">
        <f t="shared" si="11"/>
        <v>1.6501753835999999E-2</v>
      </c>
      <c r="AB73" s="188">
        <f t="shared" si="11"/>
        <v>1.6683358968000002E-2</v>
      </c>
      <c r="AC73" s="187"/>
    </row>
    <row r="74" spans="1:29" ht="21" customHeight="1" x14ac:dyDescent="0.35">
      <c r="A74" s="128"/>
      <c r="B74" s="107">
        <v>2013</v>
      </c>
      <c r="C74" s="108" t="s">
        <v>17</v>
      </c>
      <c r="D74" s="188">
        <f t="shared" si="11"/>
        <v>7.8180459428571427E-5</v>
      </c>
      <c r="E74" s="188">
        <f t="shared" si="11"/>
        <v>4.2255817714285716E-5</v>
      </c>
      <c r="F74" s="188">
        <f t="shared" si="11"/>
        <v>2.3422638857142857E-5</v>
      </c>
      <c r="G74" s="188">
        <f t="shared" si="11"/>
        <v>1.7491232571428569E-5</v>
      </c>
      <c r="H74" s="188">
        <f t="shared" si="11"/>
        <v>1.6135014857142856E-4</v>
      </c>
      <c r="I74" s="188">
        <f t="shared" ref="I74:AB74" si="12">I16*$D$58/10^9</f>
        <v>3.328776E-6</v>
      </c>
      <c r="J74" s="188">
        <f t="shared" si="12"/>
        <v>2.3755680000000001E-6</v>
      </c>
      <c r="K74" s="188">
        <f t="shared" si="12"/>
        <v>1.7421017142857145E-6</v>
      </c>
      <c r="L74" s="188">
        <f t="shared" si="12"/>
        <v>1.91376E-6</v>
      </c>
      <c r="M74" s="188">
        <f t="shared" si="12"/>
        <v>9.3602057142857143E-6</v>
      </c>
      <c r="N74" s="188">
        <f t="shared" si="12"/>
        <v>1.068552E-6</v>
      </c>
      <c r="O74" s="188">
        <f t="shared" si="12"/>
        <v>7.2065005714285716E-6</v>
      </c>
      <c r="P74" s="188">
        <f t="shared" si="12"/>
        <v>1.2535097142857146E-6</v>
      </c>
      <c r="Q74" s="188">
        <f t="shared" si="12"/>
        <v>1.8608708571428569E-6</v>
      </c>
      <c r="R74" s="188">
        <f t="shared" si="12"/>
        <v>1.1389433142857145E-5</v>
      </c>
      <c r="S74" s="188">
        <f t="shared" si="12"/>
        <v>1.820997874285714E-4</v>
      </c>
      <c r="T74" s="188">
        <f t="shared" si="12"/>
        <v>0</v>
      </c>
      <c r="U74" s="188">
        <f t="shared" si="12"/>
        <v>0</v>
      </c>
      <c r="V74" s="188">
        <f t="shared" si="12"/>
        <v>1.2517612714285715E-4</v>
      </c>
      <c r="W74" s="188">
        <f t="shared" si="12"/>
        <v>0</v>
      </c>
      <c r="X74" s="188">
        <f t="shared" si="12"/>
        <v>0</v>
      </c>
      <c r="Y74" s="188">
        <f t="shared" si="12"/>
        <v>0</v>
      </c>
      <c r="Z74" s="188">
        <f t="shared" si="12"/>
        <v>1.6919692039285717E-2</v>
      </c>
      <c r="AA74" s="188">
        <f t="shared" si="12"/>
        <v>1.7044868166428574E-2</v>
      </c>
      <c r="AB74" s="188">
        <f t="shared" si="12"/>
        <v>1.7226967953857145E-2</v>
      </c>
      <c r="AC74" s="187"/>
    </row>
    <row r="75" spans="1:29" ht="21" customHeight="1" x14ac:dyDescent="0.35">
      <c r="A75" s="128"/>
      <c r="B75" s="107">
        <v>2014</v>
      </c>
      <c r="C75" s="108" t="s">
        <v>17</v>
      </c>
      <c r="D75" s="188">
        <f t="shared" ref="D75:AB84" si="13">D17*$D$58/10^9</f>
        <v>7.9666716857142866E-5</v>
      </c>
      <c r="E75" s="188">
        <f t="shared" si="13"/>
        <v>4.2189891428571434E-5</v>
      </c>
      <c r="F75" s="188">
        <f t="shared" si="13"/>
        <v>2.3273845714285714E-5</v>
      </c>
      <c r="G75" s="188">
        <f t="shared" si="13"/>
        <v>1.6834253142857142E-5</v>
      </c>
      <c r="H75" s="188">
        <f t="shared" si="13"/>
        <v>1.6196470714285717E-4</v>
      </c>
      <c r="I75" s="188">
        <f t="shared" si="13"/>
        <v>3.2519879999999996E-6</v>
      </c>
      <c r="J75" s="188">
        <f t="shared" si="13"/>
        <v>2.4257879999999998E-6</v>
      </c>
      <c r="K75" s="188">
        <f t="shared" si="13"/>
        <v>1.7443234285714288E-6</v>
      </c>
      <c r="L75" s="188">
        <f t="shared" si="13"/>
        <v>1.842264E-6</v>
      </c>
      <c r="M75" s="188">
        <f t="shared" si="13"/>
        <v>9.2643634285714284E-6</v>
      </c>
      <c r="N75" s="188">
        <f t="shared" si="13"/>
        <v>1.031778E-6</v>
      </c>
      <c r="O75" s="188">
        <f t="shared" si="13"/>
        <v>7.4789691428571431E-6</v>
      </c>
      <c r="P75" s="188">
        <f t="shared" si="13"/>
        <v>1.1465434285714287E-6</v>
      </c>
      <c r="Q75" s="188">
        <f t="shared" si="13"/>
        <v>1.7080817142857143E-6</v>
      </c>
      <c r="R75" s="188">
        <f t="shared" si="13"/>
        <v>1.1365372285714287E-5</v>
      </c>
      <c r="S75" s="188">
        <f t="shared" si="13"/>
        <v>1.8259444285714289E-4</v>
      </c>
      <c r="T75" s="188">
        <f t="shared" si="13"/>
        <v>0</v>
      </c>
      <c r="U75" s="188">
        <f t="shared" si="13"/>
        <v>0</v>
      </c>
      <c r="V75" s="188">
        <f t="shared" si="13"/>
        <v>1.3889981828571428E-4</v>
      </c>
      <c r="W75" s="188">
        <f t="shared" si="13"/>
        <v>0</v>
      </c>
      <c r="X75" s="188">
        <f t="shared" si="13"/>
        <v>0</v>
      </c>
      <c r="Y75" s="188">
        <f t="shared" si="13"/>
        <v>0</v>
      </c>
      <c r="Z75" s="188">
        <f t="shared" si="13"/>
        <v>1.7449082678571429E-2</v>
      </c>
      <c r="AA75" s="188">
        <f t="shared" si="13"/>
        <v>1.7587982496857144E-2</v>
      </c>
      <c r="AB75" s="188">
        <f t="shared" si="13"/>
        <v>1.7770576939714285E-2</v>
      </c>
      <c r="AC75" s="187"/>
    </row>
    <row r="76" spans="1:29" ht="21" customHeight="1" x14ac:dyDescent="0.35">
      <c r="A76" s="128"/>
      <c r="B76" s="107">
        <v>2015</v>
      </c>
      <c r="C76" s="108" t="s">
        <v>17</v>
      </c>
      <c r="D76" s="188">
        <f t="shared" si="13"/>
        <v>8.1152974285714279E-5</v>
      </c>
      <c r="E76" s="188">
        <f t="shared" si="13"/>
        <v>4.2123965142857144E-5</v>
      </c>
      <c r="F76" s="188">
        <f t="shared" si="13"/>
        <v>2.3125052571428567E-5</v>
      </c>
      <c r="G76" s="188">
        <f t="shared" si="13"/>
        <v>1.6177273714285711E-5</v>
      </c>
      <c r="H76" s="188">
        <f t="shared" si="13"/>
        <v>1.6257926571428569E-4</v>
      </c>
      <c r="I76" s="188">
        <f t="shared" si="13"/>
        <v>3.1751999999999997E-6</v>
      </c>
      <c r="J76" s="188">
        <f t="shared" si="13"/>
        <v>2.4760080000000003E-6</v>
      </c>
      <c r="K76" s="188">
        <f t="shared" si="13"/>
        <v>1.7465451428571431E-6</v>
      </c>
      <c r="L76" s="188">
        <f t="shared" si="13"/>
        <v>1.7707680000000002E-6</v>
      </c>
      <c r="M76" s="188">
        <f t="shared" si="13"/>
        <v>9.1685211428571442E-6</v>
      </c>
      <c r="N76" s="188">
        <f t="shared" si="13"/>
        <v>9.950039999999999E-7</v>
      </c>
      <c r="O76" s="188">
        <f t="shared" si="13"/>
        <v>7.7514377142857163E-6</v>
      </c>
      <c r="P76" s="188">
        <f t="shared" si="13"/>
        <v>1.0395771428571432E-6</v>
      </c>
      <c r="Q76" s="188">
        <f t="shared" si="13"/>
        <v>1.5552925714285714E-6</v>
      </c>
      <c r="R76" s="188">
        <f t="shared" si="13"/>
        <v>1.134131142857143E-5</v>
      </c>
      <c r="S76" s="188">
        <f t="shared" si="13"/>
        <v>1.8308909828571428E-4</v>
      </c>
      <c r="T76" s="188">
        <f t="shared" si="13"/>
        <v>0</v>
      </c>
      <c r="U76" s="188">
        <f t="shared" si="13"/>
        <v>0</v>
      </c>
      <c r="V76" s="188">
        <f t="shared" si="13"/>
        <v>1.5262350942857141E-4</v>
      </c>
      <c r="W76" s="188">
        <f t="shared" si="13"/>
        <v>0</v>
      </c>
      <c r="X76" s="188">
        <f t="shared" si="13"/>
        <v>0</v>
      </c>
      <c r="Y76" s="188">
        <f t="shared" si="13"/>
        <v>0</v>
      </c>
      <c r="Z76" s="188">
        <f t="shared" si="13"/>
        <v>1.7978473317857145E-2</v>
      </c>
      <c r="AA76" s="188">
        <f t="shared" si="13"/>
        <v>1.8131096827285718E-2</v>
      </c>
      <c r="AB76" s="188">
        <f t="shared" si="13"/>
        <v>1.8314185925571436E-2</v>
      </c>
      <c r="AC76" s="187"/>
    </row>
    <row r="77" spans="1:29" ht="21" customHeight="1" x14ac:dyDescent="0.35">
      <c r="A77" s="128"/>
      <c r="B77" s="107">
        <v>2016</v>
      </c>
      <c r="C77" s="108" t="s">
        <v>17</v>
      </c>
      <c r="D77" s="188">
        <f t="shared" si="13"/>
        <v>8.2639231714285705E-5</v>
      </c>
      <c r="E77" s="188">
        <f t="shared" si="13"/>
        <v>4.2058038857142855E-5</v>
      </c>
      <c r="F77" s="188">
        <f t="shared" si="13"/>
        <v>2.2976259428571431E-5</v>
      </c>
      <c r="G77" s="188">
        <f t="shared" si="13"/>
        <v>1.5520294285714281E-5</v>
      </c>
      <c r="H77" s="188">
        <f t="shared" si="13"/>
        <v>1.6319382428571426E-4</v>
      </c>
      <c r="I77" s="188">
        <f t="shared" si="13"/>
        <v>3.0984119999999993E-6</v>
      </c>
      <c r="J77" s="188">
        <f t="shared" si="13"/>
        <v>2.526228E-6</v>
      </c>
      <c r="K77" s="188">
        <f t="shared" si="13"/>
        <v>1.7487668571428577E-6</v>
      </c>
      <c r="L77" s="188">
        <f t="shared" si="13"/>
        <v>1.6992720000000003E-6</v>
      </c>
      <c r="M77" s="188">
        <f t="shared" si="13"/>
        <v>9.0726788571428566E-6</v>
      </c>
      <c r="N77" s="188">
        <f t="shared" si="13"/>
        <v>9.5822999999999997E-7</v>
      </c>
      <c r="O77" s="188">
        <f t="shared" si="13"/>
        <v>8.023906285714287E-6</v>
      </c>
      <c r="P77" s="188">
        <f t="shared" si="13"/>
        <v>9.3261085714285748E-7</v>
      </c>
      <c r="Q77" s="188">
        <f t="shared" si="13"/>
        <v>1.4025034285714282E-6</v>
      </c>
      <c r="R77" s="188">
        <f t="shared" si="13"/>
        <v>1.1317250571428573E-5</v>
      </c>
      <c r="S77" s="188">
        <f t="shared" si="13"/>
        <v>1.8358375371428569E-4</v>
      </c>
      <c r="T77" s="188">
        <f t="shared" si="13"/>
        <v>0</v>
      </c>
      <c r="U77" s="188">
        <f t="shared" si="13"/>
        <v>0</v>
      </c>
      <c r="V77" s="188">
        <f t="shared" si="13"/>
        <v>1.6634720057142856E-4</v>
      </c>
      <c r="W77" s="188">
        <f t="shared" si="13"/>
        <v>0</v>
      </c>
      <c r="X77" s="188">
        <f t="shared" si="13"/>
        <v>0</v>
      </c>
      <c r="Y77" s="188">
        <f t="shared" si="13"/>
        <v>0</v>
      </c>
      <c r="Z77" s="188">
        <f t="shared" si="13"/>
        <v>1.8507863957142861E-2</v>
      </c>
      <c r="AA77" s="188">
        <f t="shared" si="13"/>
        <v>1.8674211157714289E-2</v>
      </c>
      <c r="AB77" s="188">
        <f t="shared" si="13"/>
        <v>1.8857794911428576E-2</v>
      </c>
      <c r="AC77" s="187"/>
    </row>
    <row r="78" spans="1:29" ht="21" customHeight="1" x14ac:dyDescent="0.35">
      <c r="A78" s="128"/>
      <c r="B78" s="107">
        <v>2017</v>
      </c>
      <c r="C78" s="108" t="s">
        <v>17</v>
      </c>
      <c r="D78" s="188">
        <f t="shared" si="13"/>
        <v>8.4125489142857144E-5</v>
      </c>
      <c r="E78" s="188">
        <f t="shared" si="13"/>
        <v>4.1992112571428565E-5</v>
      </c>
      <c r="F78" s="188">
        <f t="shared" si="13"/>
        <v>2.2827466285714288E-5</v>
      </c>
      <c r="G78" s="188">
        <f t="shared" si="13"/>
        <v>1.486331485714285E-5</v>
      </c>
      <c r="H78" s="188">
        <f t="shared" si="13"/>
        <v>1.6380838285714287E-4</v>
      </c>
      <c r="I78" s="188">
        <f t="shared" si="13"/>
        <v>3.0216239999999998E-6</v>
      </c>
      <c r="J78" s="188">
        <f t="shared" si="13"/>
        <v>2.5764480000000005E-6</v>
      </c>
      <c r="K78" s="188">
        <f t="shared" si="13"/>
        <v>1.7509885714285718E-6</v>
      </c>
      <c r="L78" s="188">
        <f t="shared" si="13"/>
        <v>1.6277760000000001E-6</v>
      </c>
      <c r="M78" s="188">
        <f t="shared" si="13"/>
        <v>8.9768365714285724E-6</v>
      </c>
      <c r="N78" s="188">
        <f t="shared" si="13"/>
        <v>9.2145599999999994E-7</v>
      </c>
      <c r="O78" s="188">
        <f t="shared" si="13"/>
        <v>8.2963748571428594E-6</v>
      </c>
      <c r="P78" s="188">
        <f t="shared" si="13"/>
        <v>8.2564457142857176E-7</v>
      </c>
      <c r="Q78" s="188">
        <f t="shared" si="13"/>
        <v>1.2497142857142856E-6</v>
      </c>
      <c r="R78" s="188">
        <f t="shared" si="13"/>
        <v>1.1293189714285716E-5</v>
      </c>
      <c r="S78" s="188">
        <f t="shared" si="13"/>
        <v>1.8407840914285716E-4</v>
      </c>
      <c r="T78" s="188">
        <f t="shared" si="13"/>
        <v>0</v>
      </c>
      <c r="U78" s="188">
        <f t="shared" si="13"/>
        <v>0</v>
      </c>
      <c r="V78" s="188">
        <f t="shared" si="13"/>
        <v>1.8007089171428575E-4</v>
      </c>
      <c r="W78" s="188">
        <f t="shared" si="13"/>
        <v>0</v>
      </c>
      <c r="X78" s="188">
        <f t="shared" si="13"/>
        <v>0</v>
      </c>
      <c r="Y78" s="188">
        <f t="shared" si="13"/>
        <v>0</v>
      </c>
      <c r="Z78" s="188">
        <f t="shared" si="13"/>
        <v>1.9037254596428573E-2</v>
      </c>
      <c r="AA78" s="188">
        <f t="shared" si="13"/>
        <v>1.921732548814286E-2</v>
      </c>
      <c r="AB78" s="188">
        <f t="shared" si="13"/>
        <v>1.9401403897285719E-2</v>
      </c>
      <c r="AC78" s="187"/>
    </row>
    <row r="79" spans="1:29" ht="21" customHeight="1" x14ac:dyDescent="0.35">
      <c r="A79" s="128"/>
      <c r="B79" s="107">
        <v>2018</v>
      </c>
      <c r="C79" s="108" t="s">
        <v>17</v>
      </c>
      <c r="D79" s="188">
        <f t="shared" si="13"/>
        <v>8.5611746571428584E-5</v>
      </c>
      <c r="E79" s="188">
        <f t="shared" si="13"/>
        <v>4.1926186285714283E-5</v>
      </c>
      <c r="F79" s="188">
        <f t="shared" si="13"/>
        <v>2.2678673142857141E-5</v>
      </c>
      <c r="G79" s="188">
        <f t="shared" si="13"/>
        <v>1.4206335428571421E-5</v>
      </c>
      <c r="H79" s="188">
        <f t="shared" si="13"/>
        <v>1.6442294142857142E-4</v>
      </c>
      <c r="I79" s="188">
        <f t="shared" si="13"/>
        <v>2.9448359999999999E-6</v>
      </c>
      <c r="J79" s="188">
        <f t="shared" si="13"/>
        <v>2.6266680000000002E-6</v>
      </c>
      <c r="K79" s="188">
        <f t="shared" si="13"/>
        <v>1.7532102857142863E-6</v>
      </c>
      <c r="L79" s="188">
        <f t="shared" si="13"/>
        <v>1.5562799999999999E-6</v>
      </c>
      <c r="M79" s="188">
        <f t="shared" si="13"/>
        <v>8.8809942857142848E-6</v>
      </c>
      <c r="N79" s="188">
        <f t="shared" si="13"/>
        <v>8.846819999999999E-7</v>
      </c>
      <c r="O79" s="188">
        <f t="shared" si="13"/>
        <v>8.56884342857143E-6</v>
      </c>
      <c r="P79" s="188">
        <f t="shared" si="13"/>
        <v>7.1867828571428605E-7</v>
      </c>
      <c r="Q79" s="188">
        <f t="shared" si="13"/>
        <v>1.0969251428571427E-6</v>
      </c>
      <c r="R79" s="188">
        <f t="shared" si="13"/>
        <v>1.1269128857142858E-5</v>
      </c>
      <c r="S79" s="188">
        <f t="shared" si="13"/>
        <v>1.8457306457142855E-4</v>
      </c>
      <c r="T79" s="188">
        <f t="shared" si="13"/>
        <v>0</v>
      </c>
      <c r="U79" s="188">
        <f t="shared" si="13"/>
        <v>0</v>
      </c>
      <c r="V79" s="188">
        <f t="shared" si="13"/>
        <v>1.937945828571429E-4</v>
      </c>
      <c r="W79" s="188">
        <f t="shared" si="13"/>
        <v>0</v>
      </c>
      <c r="X79" s="188">
        <f t="shared" si="13"/>
        <v>0</v>
      </c>
      <c r="Y79" s="188">
        <f t="shared" si="13"/>
        <v>0</v>
      </c>
      <c r="Z79" s="188">
        <f t="shared" si="13"/>
        <v>1.9566645235714285E-2</v>
      </c>
      <c r="AA79" s="188">
        <f t="shared" si="13"/>
        <v>1.9760439818571434E-2</v>
      </c>
      <c r="AB79" s="188">
        <f t="shared" si="13"/>
        <v>1.9945012883142859E-2</v>
      </c>
      <c r="AC79" s="187"/>
    </row>
    <row r="80" spans="1:29" ht="21" customHeight="1" x14ac:dyDescent="0.35">
      <c r="A80" s="128"/>
      <c r="B80" s="107">
        <v>2019</v>
      </c>
      <c r="C80" s="108" t="s">
        <v>17</v>
      </c>
      <c r="D80" s="188">
        <f t="shared" si="13"/>
        <v>8.7098003999999996E-5</v>
      </c>
      <c r="E80" s="188">
        <f t="shared" si="13"/>
        <v>4.186026E-5</v>
      </c>
      <c r="F80" s="188">
        <f t="shared" si="13"/>
        <v>2.2529880000000001E-5</v>
      </c>
      <c r="G80" s="188">
        <f t="shared" si="13"/>
        <v>1.3549355999999999E-5</v>
      </c>
      <c r="H80" s="188">
        <f t="shared" si="13"/>
        <v>1.6503749999999999E-4</v>
      </c>
      <c r="I80" s="188">
        <f t="shared" si="13"/>
        <v>2.868048E-6</v>
      </c>
      <c r="J80" s="188">
        <f t="shared" si="13"/>
        <v>2.6768879999999998E-6</v>
      </c>
      <c r="K80" s="188">
        <f t="shared" si="13"/>
        <v>1.7554320000000002E-6</v>
      </c>
      <c r="L80" s="188">
        <f t="shared" si="13"/>
        <v>1.4847840000000001E-6</v>
      </c>
      <c r="M80" s="188">
        <f t="shared" si="13"/>
        <v>8.7851520000000006E-6</v>
      </c>
      <c r="N80" s="188">
        <f t="shared" si="13"/>
        <v>8.4790799999999987E-7</v>
      </c>
      <c r="O80" s="188">
        <f t="shared" si="13"/>
        <v>8.8413120000000024E-6</v>
      </c>
      <c r="P80" s="188">
        <f t="shared" si="13"/>
        <v>6.1171200000000002E-7</v>
      </c>
      <c r="Q80" s="188">
        <f t="shared" si="13"/>
        <v>9.4413600000000003E-7</v>
      </c>
      <c r="R80" s="188">
        <f t="shared" si="13"/>
        <v>1.1245068000000001E-5</v>
      </c>
      <c r="S80" s="188">
        <f t="shared" si="13"/>
        <v>1.8506771999999999E-4</v>
      </c>
      <c r="T80" s="188">
        <f t="shared" si="13"/>
        <v>0</v>
      </c>
      <c r="U80" s="188">
        <f t="shared" si="13"/>
        <v>0</v>
      </c>
      <c r="V80" s="188">
        <f t="shared" si="13"/>
        <v>2.0751827400000003E-4</v>
      </c>
      <c r="W80" s="188">
        <f t="shared" si="13"/>
        <v>0</v>
      </c>
      <c r="X80" s="188">
        <f t="shared" si="13"/>
        <v>0</v>
      </c>
      <c r="Y80" s="188">
        <f t="shared" si="13"/>
        <v>0</v>
      </c>
      <c r="Z80" s="188">
        <f t="shared" si="13"/>
        <v>2.0096035875000001E-2</v>
      </c>
      <c r="AA80" s="188">
        <f t="shared" si="13"/>
        <v>2.0303554149000001E-2</v>
      </c>
      <c r="AB80" s="188">
        <f t="shared" si="13"/>
        <v>2.0488621869000002E-2</v>
      </c>
      <c r="AC80" s="187"/>
    </row>
    <row r="81" spans="1:29" ht="21" customHeight="1" x14ac:dyDescent="0.35">
      <c r="A81" s="128"/>
      <c r="B81" s="107">
        <v>2020</v>
      </c>
      <c r="C81" s="108" t="s">
        <v>17</v>
      </c>
      <c r="D81" s="188">
        <f t="shared" si="13"/>
        <v>8.8695266102869845E-5</v>
      </c>
      <c r="E81" s="188">
        <f t="shared" si="13"/>
        <v>4.1794745784720817E-5</v>
      </c>
      <c r="F81" s="188">
        <f t="shared" si="13"/>
        <v>2.2384892275439632E-5</v>
      </c>
      <c r="G81" s="188">
        <f t="shared" si="13"/>
        <v>1.2995347951449046E-5</v>
      </c>
      <c r="H81" s="188">
        <f t="shared" si="13"/>
        <v>1.6587025211447937E-4</v>
      </c>
      <c r="I81" s="188">
        <f t="shared" si="13"/>
        <v>2.7985231044696428E-6</v>
      </c>
      <c r="J81" s="188">
        <f t="shared" si="13"/>
        <v>2.7312710861069345E-6</v>
      </c>
      <c r="K81" s="188">
        <f t="shared" si="13"/>
        <v>1.7576650333662814E-6</v>
      </c>
      <c r="L81" s="188">
        <f t="shared" si="13"/>
        <v>1.4244309051369208E-6</v>
      </c>
      <c r="M81" s="188">
        <f t="shared" si="13"/>
        <v>8.7118901290797808E-6</v>
      </c>
      <c r="N81" s="188">
        <f t="shared" si="13"/>
        <v>8.1639422750176818E-7</v>
      </c>
      <c r="O81" s="188">
        <f t="shared" si="13"/>
        <v>9.1536131831475921E-6</v>
      </c>
      <c r="P81" s="188">
        <f t="shared" si="13"/>
        <v>5.4570133550769884E-7</v>
      </c>
      <c r="Q81" s="188">
        <f t="shared" si="13"/>
        <v>8.4730832601460438E-7</v>
      </c>
      <c r="R81" s="188">
        <f t="shared" si="13"/>
        <v>1.1363017072171663E-5</v>
      </c>
      <c r="S81" s="188">
        <f t="shared" si="13"/>
        <v>1.859451593157308E-4</v>
      </c>
      <c r="T81" s="188">
        <f t="shared" si="13"/>
        <v>0</v>
      </c>
      <c r="U81" s="188">
        <f t="shared" si="13"/>
        <v>0</v>
      </c>
      <c r="V81" s="188">
        <f t="shared" si="13"/>
        <v>2.2678954496186738E-4</v>
      </c>
      <c r="W81" s="188">
        <f t="shared" si="13"/>
        <v>0</v>
      </c>
      <c r="X81" s="188">
        <f t="shared" si="13"/>
        <v>0</v>
      </c>
      <c r="Y81" s="188">
        <f t="shared" si="13"/>
        <v>0</v>
      </c>
      <c r="Z81" s="188">
        <f t="shared" si="13"/>
        <v>2.0689814912734372E-2</v>
      </c>
      <c r="AA81" s="188">
        <f t="shared" si="13"/>
        <v>2.0916604457696237E-2</v>
      </c>
      <c r="AB81" s="188">
        <f t="shared" si="13"/>
        <v>2.1102549617011968E-2</v>
      </c>
      <c r="AC81" s="187"/>
    </row>
    <row r="82" spans="1:29" ht="21" customHeight="1" x14ac:dyDescent="0.35">
      <c r="A82" s="128"/>
      <c r="B82" s="107">
        <v>2021</v>
      </c>
      <c r="C82" s="108" t="s">
        <v>17</v>
      </c>
      <c r="D82" s="188">
        <f t="shared" si="13"/>
        <v>9.0321819878431373E-5</v>
      </c>
      <c r="E82" s="188">
        <f t="shared" si="13"/>
        <v>4.1729334103740367E-5</v>
      </c>
      <c r="F82" s="188">
        <f t="shared" si="13"/>
        <v>2.2240837598027016E-5</v>
      </c>
      <c r="G82" s="188">
        <f t="shared" si="13"/>
        <v>1.2463992264963066E-5</v>
      </c>
      <c r="H82" s="188">
        <f t="shared" si="13"/>
        <v>1.6675598384516185E-4</v>
      </c>
      <c r="I82" s="188">
        <f t="shared" si="13"/>
        <v>2.7306835751181317E-6</v>
      </c>
      <c r="J82" s="188">
        <f t="shared" si="13"/>
        <v>2.786759007401039E-6</v>
      </c>
      <c r="K82" s="188">
        <f t="shared" si="13"/>
        <v>1.7599009073085664E-6</v>
      </c>
      <c r="L82" s="188">
        <f t="shared" si="13"/>
        <v>1.3665310264046402E-6</v>
      </c>
      <c r="M82" s="188">
        <f t="shared" si="13"/>
        <v>8.6438745162323774E-6</v>
      </c>
      <c r="N82" s="188">
        <f t="shared" si="13"/>
        <v>7.86051711622262E-7</v>
      </c>
      <c r="O82" s="188">
        <f t="shared" si="13"/>
        <v>9.4769457640102968E-6</v>
      </c>
      <c r="P82" s="188">
        <f t="shared" si="13"/>
        <v>4.8681397058564504E-7</v>
      </c>
      <c r="Q82" s="188">
        <f t="shared" si="13"/>
        <v>7.6041099940439835E-7</v>
      </c>
      <c r="R82" s="188">
        <f t="shared" si="13"/>
        <v>1.1510222445622603E-5</v>
      </c>
      <c r="S82" s="188">
        <f t="shared" si="13"/>
        <v>1.8691008080701685E-4</v>
      </c>
      <c r="T82" s="188">
        <f t="shared" si="13"/>
        <v>0</v>
      </c>
      <c r="U82" s="188">
        <f t="shared" si="13"/>
        <v>0</v>
      </c>
      <c r="V82" s="188">
        <f t="shared" si="13"/>
        <v>2.4785045052953206E-4</v>
      </c>
      <c r="W82" s="188">
        <f t="shared" si="13"/>
        <v>0</v>
      </c>
      <c r="X82" s="188">
        <f t="shared" si="13"/>
        <v>0</v>
      </c>
      <c r="Y82" s="188">
        <f t="shared" si="13"/>
        <v>0</v>
      </c>
      <c r="Z82" s="188">
        <f t="shared" si="13"/>
        <v>2.1301138383004882E-2</v>
      </c>
      <c r="AA82" s="188">
        <f t="shared" si="13"/>
        <v>2.1548988833534417E-2</v>
      </c>
      <c r="AB82" s="188">
        <f t="shared" si="13"/>
        <v>2.1735898914341432E-2</v>
      </c>
      <c r="AC82" s="187"/>
    </row>
    <row r="83" spans="1:29" ht="21" customHeight="1" x14ac:dyDescent="0.35">
      <c r="A83" s="128"/>
      <c r="B83" s="108">
        <v>2022</v>
      </c>
      <c r="C83" s="108" t="s">
        <v>17</v>
      </c>
      <c r="D83" s="188">
        <f t="shared" si="13"/>
        <v>9.1978202497188701E-5</v>
      </c>
      <c r="E83" s="188">
        <f t="shared" si="13"/>
        <v>4.1664024796585351E-5</v>
      </c>
      <c r="F83" s="188">
        <f t="shared" si="13"/>
        <v>2.2097709963274651E-5</v>
      </c>
      <c r="G83" s="188">
        <f t="shared" si="13"/>
        <v>1.1954362727450997E-5</v>
      </c>
      <c r="H83" s="188">
        <f t="shared" si="13"/>
        <v>1.6769429998449969E-4</v>
      </c>
      <c r="I83" s="188">
        <f t="shared" si="13"/>
        <v>2.6644885566642734E-6</v>
      </c>
      <c r="J83" s="188">
        <f t="shared" si="13"/>
        <v>2.8433742094785136E-6</v>
      </c>
      <c r="K83" s="188">
        <f t="shared" si="13"/>
        <v>1.7621396254402675E-6</v>
      </c>
      <c r="L83" s="188">
        <f t="shared" si="13"/>
        <v>1.3109846461433089E-6</v>
      </c>
      <c r="M83" s="188">
        <f t="shared" si="13"/>
        <v>8.5809870377263638E-6</v>
      </c>
      <c r="N83" s="188">
        <f t="shared" si="13"/>
        <v>7.5683692085261531E-7</v>
      </c>
      <c r="O83" s="188">
        <f t="shared" si="13"/>
        <v>9.8116994040499169E-6</v>
      </c>
      <c r="P83" s="188">
        <f t="shared" si="13"/>
        <v>4.3428122039847524E-7</v>
      </c>
      <c r="Q83" s="188">
        <f t="shared" si="13"/>
        <v>6.8242559439363919E-7</v>
      </c>
      <c r="R83" s="188">
        <f t="shared" si="13"/>
        <v>1.1685243139694648E-5</v>
      </c>
      <c r="S83" s="188">
        <f t="shared" si="13"/>
        <v>1.8796053016192069E-4</v>
      </c>
      <c r="T83" s="188">
        <f t="shared" si="13"/>
        <v>0</v>
      </c>
      <c r="U83" s="188">
        <f t="shared" si="13"/>
        <v>0</v>
      </c>
      <c r="V83" s="188">
        <f t="shared" si="13"/>
        <v>2.7086718586617775E-4</v>
      </c>
      <c r="W83" s="188">
        <f t="shared" si="13"/>
        <v>0</v>
      </c>
      <c r="X83" s="188">
        <f t="shared" si="13"/>
        <v>0</v>
      </c>
      <c r="Y83" s="188">
        <f t="shared" si="13"/>
        <v>0</v>
      </c>
      <c r="Z83" s="188">
        <f t="shared" si="13"/>
        <v>2.1930524672439305E-2</v>
      </c>
      <c r="AA83" s="188">
        <f t="shared" si="13"/>
        <v>2.2201391858305483E-2</v>
      </c>
      <c r="AB83" s="188">
        <f t="shared" si="13"/>
        <v>2.2389352388467405E-2</v>
      </c>
      <c r="AC83" s="187"/>
    </row>
    <row r="84" spans="1:29" ht="21" customHeight="1" x14ac:dyDescent="0.35">
      <c r="A84" s="128"/>
      <c r="B84" s="117">
        <v>2023</v>
      </c>
      <c r="C84" s="117" t="s">
        <v>17</v>
      </c>
      <c r="D84" s="189">
        <f t="shared" si="13"/>
        <v>9.3664960980641989E-5</v>
      </c>
      <c r="E84" s="189">
        <f t="shared" si="13"/>
        <v>4.1598817703033591E-5</v>
      </c>
      <c r="F84" s="189">
        <f t="shared" si="13"/>
        <v>2.1955503405336028E-5</v>
      </c>
      <c r="G84" s="189">
        <f t="shared" si="13"/>
        <v>1.146557099695802E-5</v>
      </c>
      <c r="H84" s="189">
        <f t="shared" si="13"/>
        <v>1.686848530859696E-4</v>
      </c>
      <c r="I84" s="189">
        <f t="shared" si="13"/>
        <v>2.5998981842074965E-6</v>
      </c>
      <c r="J84" s="189">
        <f t="shared" si="13"/>
        <v>2.9011395939355047E-6</v>
      </c>
      <c r="K84" s="189">
        <f t="shared" si="13"/>
        <v>1.7643811913793952E-6</v>
      </c>
      <c r="L84" s="189">
        <f t="shared" si="13"/>
        <v>1.2576960999893042E-6</v>
      </c>
      <c r="M84" s="189">
        <f t="shared" si="13"/>
        <v>8.523115069511702E-6</v>
      </c>
      <c r="N84" s="189">
        <f t="shared" si="13"/>
        <v>7.28707941597777E-7</v>
      </c>
      <c r="O84" s="189">
        <f t="shared" si="13"/>
        <v>1.0158277528718895E-5</v>
      </c>
      <c r="P84" s="189">
        <f t="shared" si="13"/>
        <v>3.8741734992506478E-7</v>
      </c>
      <c r="Q84" s="189">
        <f t="shared" si="13"/>
        <v>6.1243813181066685E-7</v>
      </c>
      <c r="R84" s="189">
        <f t="shared" si="13"/>
        <v>1.1886840952052404E-5</v>
      </c>
      <c r="S84" s="189">
        <f t="shared" si="13"/>
        <v>1.8909480910753371E-4</v>
      </c>
      <c r="T84" s="189">
        <f t="shared" si="13"/>
        <v>0</v>
      </c>
      <c r="U84" s="189">
        <f t="shared" si="13"/>
        <v>0</v>
      </c>
      <c r="V84" s="189">
        <f t="shared" si="13"/>
        <v>2.9602137991805003E-4</v>
      </c>
      <c r="W84" s="189">
        <f t="shared" si="13"/>
        <v>0</v>
      </c>
      <c r="X84" s="189">
        <f t="shared" si="13"/>
        <v>0</v>
      </c>
      <c r="Y84" s="189">
        <f t="shared" si="13"/>
        <v>0</v>
      </c>
      <c r="Z84" s="189">
        <f t="shared" si="13"/>
        <v>2.2578507484472925E-2</v>
      </c>
      <c r="AA84" s="189">
        <f t="shared" si="13"/>
        <v>2.2874528864390974E-2</v>
      </c>
      <c r="AB84" s="189">
        <f t="shared" si="13"/>
        <v>2.3063623673498509E-2</v>
      </c>
      <c r="AC84" s="187"/>
    </row>
    <row r="85" spans="1:29" ht="21" customHeight="1" x14ac:dyDescent="0.35">
      <c r="A85" s="128"/>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row>
    <row r="86" spans="1:29" ht="21" customHeight="1" x14ac:dyDescent="0.35">
      <c r="A86" s="128"/>
      <c r="B86" s="178" t="s">
        <v>83</v>
      </c>
      <c r="C86" s="179" t="s">
        <v>75</v>
      </c>
      <c r="D86" s="179">
        <v>273</v>
      </c>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row>
    <row r="87" spans="1:29" ht="21" customHeight="1" x14ac:dyDescent="0.35">
      <c r="A87" s="128"/>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row>
    <row r="88" spans="1:29" ht="21" customHeight="1" x14ac:dyDescent="0.35">
      <c r="A88" s="128"/>
      <c r="B88" s="391" t="s">
        <v>138</v>
      </c>
      <c r="C88" s="357"/>
      <c r="D88" s="357"/>
      <c r="E88" s="357"/>
      <c r="F88" s="357"/>
      <c r="G88" s="357"/>
      <c r="H88" s="357"/>
      <c r="I88" s="357"/>
      <c r="J88" s="357"/>
      <c r="K88" s="357"/>
      <c r="L88" s="357"/>
      <c r="M88" s="357"/>
      <c r="N88" s="357"/>
      <c r="O88" s="357"/>
      <c r="P88" s="357"/>
      <c r="Q88" s="357"/>
      <c r="R88" s="357"/>
      <c r="S88" s="357"/>
      <c r="T88" s="357"/>
      <c r="U88" s="357"/>
      <c r="V88" s="357"/>
      <c r="W88" s="357"/>
      <c r="X88" s="357"/>
      <c r="Y88" s="357"/>
      <c r="Z88" s="357"/>
      <c r="AA88" s="357"/>
      <c r="AB88" s="356"/>
      <c r="AC88" s="120"/>
    </row>
    <row r="89" spans="1:29" ht="21" customHeight="1" x14ac:dyDescent="0.35">
      <c r="A89" s="128"/>
      <c r="B89" s="389" t="s">
        <v>76</v>
      </c>
      <c r="C89" s="389" t="s">
        <v>71</v>
      </c>
      <c r="D89" s="390" t="s">
        <v>122</v>
      </c>
      <c r="E89" s="357"/>
      <c r="F89" s="357"/>
      <c r="G89" s="357"/>
      <c r="H89" s="356"/>
      <c r="I89" s="390" t="s">
        <v>123</v>
      </c>
      <c r="J89" s="357"/>
      <c r="K89" s="357"/>
      <c r="L89" s="357"/>
      <c r="M89" s="356"/>
      <c r="N89" s="390" t="s">
        <v>124</v>
      </c>
      <c r="O89" s="357"/>
      <c r="P89" s="357"/>
      <c r="Q89" s="357"/>
      <c r="R89" s="356"/>
      <c r="S89" s="389" t="s">
        <v>125</v>
      </c>
      <c r="T89" s="389" t="s">
        <v>59</v>
      </c>
      <c r="U89" s="389" t="s">
        <v>126</v>
      </c>
      <c r="V89" s="389" t="s">
        <v>58</v>
      </c>
      <c r="W89" s="389" t="s">
        <v>127</v>
      </c>
      <c r="X89" s="389" t="s">
        <v>54</v>
      </c>
      <c r="Y89" s="389" t="s">
        <v>52</v>
      </c>
      <c r="Z89" s="389" t="s">
        <v>60</v>
      </c>
      <c r="AA89" s="389" t="s">
        <v>128</v>
      </c>
      <c r="AB89" s="389" t="s">
        <v>129</v>
      </c>
      <c r="AC89" s="389" t="s">
        <v>348</v>
      </c>
    </row>
    <row r="90" spans="1:29" ht="21" customHeight="1" x14ac:dyDescent="0.35">
      <c r="A90" s="128"/>
      <c r="B90" s="354"/>
      <c r="C90" s="354"/>
      <c r="D90" s="389" t="s">
        <v>47</v>
      </c>
      <c r="E90" s="390" t="s">
        <v>130</v>
      </c>
      <c r="F90" s="357"/>
      <c r="G90" s="356"/>
      <c r="H90" s="389" t="s">
        <v>131</v>
      </c>
      <c r="I90" s="389" t="s">
        <v>47</v>
      </c>
      <c r="J90" s="390" t="s">
        <v>130</v>
      </c>
      <c r="K90" s="357"/>
      <c r="L90" s="356"/>
      <c r="M90" s="389" t="s">
        <v>132</v>
      </c>
      <c r="N90" s="389" t="s">
        <v>47</v>
      </c>
      <c r="O90" s="390" t="s">
        <v>130</v>
      </c>
      <c r="P90" s="357"/>
      <c r="Q90" s="356"/>
      <c r="R90" s="389" t="s">
        <v>133</v>
      </c>
      <c r="S90" s="354"/>
      <c r="T90" s="354"/>
      <c r="U90" s="354"/>
      <c r="V90" s="354"/>
      <c r="W90" s="354"/>
      <c r="X90" s="354"/>
      <c r="Y90" s="354"/>
      <c r="Z90" s="354"/>
      <c r="AA90" s="354"/>
      <c r="AB90" s="354"/>
      <c r="AC90" s="354"/>
    </row>
    <row r="91" spans="1:29" ht="21" customHeight="1" x14ac:dyDescent="0.35">
      <c r="A91" s="128"/>
      <c r="B91" s="351"/>
      <c r="C91" s="351"/>
      <c r="D91" s="351"/>
      <c r="E91" s="172" t="s">
        <v>134</v>
      </c>
      <c r="F91" s="172" t="s">
        <v>135</v>
      </c>
      <c r="G91" s="172" t="s">
        <v>136</v>
      </c>
      <c r="H91" s="351"/>
      <c r="I91" s="351"/>
      <c r="J91" s="172" t="s">
        <v>134</v>
      </c>
      <c r="K91" s="172" t="s">
        <v>135</v>
      </c>
      <c r="L91" s="172" t="s">
        <v>136</v>
      </c>
      <c r="M91" s="351"/>
      <c r="N91" s="351"/>
      <c r="O91" s="172" t="s">
        <v>134</v>
      </c>
      <c r="P91" s="172" t="s">
        <v>135</v>
      </c>
      <c r="Q91" s="172" t="s">
        <v>136</v>
      </c>
      <c r="R91" s="351"/>
      <c r="S91" s="351"/>
      <c r="T91" s="351"/>
      <c r="U91" s="351"/>
      <c r="V91" s="351"/>
      <c r="W91" s="351"/>
      <c r="X91" s="351"/>
      <c r="Y91" s="351"/>
      <c r="Z91" s="351"/>
      <c r="AA91" s="351"/>
      <c r="AB91" s="351"/>
      <c r="AC91" s="351"/>
    </row>
    <row r="92" spans="1:29" ht="21" customHeight="1" x14ac:dyDescent="0.35">
      <c r="A92" s="128"/>
      <c r="B92" s="122">
        <v>2003</v>
      </c>
      <c r="C92" s="173" t="s">
        <v>17</v>
      </c>
      <c r="D92" s="186">
        <f t="shared" ref="D92:AB102" si="14">D6*$D$86/10^9</f>
        <v>9.9426599999999994E-5</v>
      </c>
      <c r="E92" s="186">
        <f t="shared" si="14"/>
        <v>4.1277600000000006E-5</v>
      </c>
      <c r="F92" s="186">
        <f t="shared" si="14"/>
        <v>5.1433200000000008E-5</v>
      </c>
      <c r="G92" s="186">
        <f t="shared" si="14"/>
        <v>3.0466800000000004E-5</v>
      </c>
      <c r="H92" s="186">
        <f t="shared" si="14"/>
        <v>2.2260419999999999E-4</v>
      </c>
      <c r="I92" s="186">
        <f t="shared" si="14"/>
        <v>1.7526599999999999E-5</v>
      </c>
      <c r="J92" s="186">
        <f t="shared" si="14"/>
        <v>9.9371999999999986E-6</v>
      </c>
      <c r="K92" s="186">
        <f t="shared" si="14"/>
        <v>1.1684400000000001E-5</v>
      </c>
      <c r="L92" s="186">
        <f t="shared" si="14"/>
        <v>9.0636000000000008E-6</v>
      </c>
      <c r="M92" s="186">
        <f t="shared" si="14"/>
        <v>4.8211800000000005E-5</v>
      </c>
      <c r="N92" s="186">
        <f t="shared" si="14"/>
        <v>2.1293999999999995E-6</v>
      </c>
      <c r="O92" s="186">
        <f t="shared" si="14"/>
        <v>1.2012E-6</v>
      </c>
      <c r="P92" s="186">
        <f t="shared" si="14"/>
        <v>2.2932000000000003E-6</v>
      </c>
      <c r="Q92" s="186">
        <f t="shared" si="14"/>
        <v>2.1840000000000002E-6</v>
      </c>
      <c r="R92" s="186">
        <f t="shared" si="14"/>
        <v>7.8078E-6</v>
      </c>
      <c r="S92" s="186">
        <f t="shared" si="14"/>
        <v>2.7862379999999998E-4</v>
      </c>
      <c r="T92" s="186">
        <f t="shared" si="14"/>
        <v>0</v>
      </c>
      <c r="U92" s="186">
        <f t="shared" si="14"/>
        <v>0</v>
      </c>
      <c r="V92" s="186">
        <f t="shared" si="14"/>
        <v>1.5353519999999999E-4</v>
      </c>
      <c r="W92" s="186">
        <f t="shared" si="14"/>
        <v>0</v>
      </c>
      <c r="X92" s="186">
        <f t="shared" si="14"/>
        <v>0</v>
      </c>
      <c r="Y92" s="186">
        <f t="shared" si="14"/>
        <v>0</v>
      </c>
      <c r="Z92" s="186">
        <f t="shared" si="14"/>
        <v>8.3374199999999999E-3</v>
      </c>
      <c r="AA92" s="186">
        <f t="shared" si="14"/>
        <v>8.4909552000000006E-3</v>
      </c>
      <c r="AB92" s="186">
        <f t="shared" si="14"/>
        <v>8.7695789999999996E-3</v>
      </c>
      <c r="AC92" s="187"/>
    </row>
    <row r="93" spans="1:29" ht="21" customHeight="1" x14ac:dyDescent="0.35">
      <c r="A93" s="128"/>
      <c r="B93" s="107">
        <v>2004</v>
      </c>
      <c r="C93" s="108" t="s">
        <v>17</v>
      </c>
      <c r="D93" s="188">
        <f t="shared" si="14"/>
        <v>9.819511064999999E-5</v>
      </c>
      <c r="E93" s="188">
        <f t="shared" si="14"/>
        <v>4.0376645399999998E-5</v>
      </c>
      <c r="F93" s="188">
        <f t="shared" si="14"/>
        <v>5.0687364E-5</v>
      </c>
      <c r="G93" s="188">
        <f t="shared" si="14"/>
        <v>2.9829072000000002E-5</v>
      </c>
      <c r="H93" s="188">
        <f t="shared" si="14"/>
        <v>2.1908819205000002E-4</v>
      </c>
      <c r="I93" s="188">
        <f t="shared" si="14"/>
        <v>1.4524473599999999E-5</v>
      </c>
      <c r="J93" s="188">
        <f t="shared" si="14"/>
        <v>8.3219408999999996E-6</v>
      </c>
      <c r="K93" s="188">
        <f t="shared" si="14"/>
        <v>9.6163977000000013E-6</v>
      </c>
      <c r="L93" s="188">
        <f t="shared" si="14"/>
        <v>7.4010846000000011E-6</v>
      </c>
      <c r="M93" s="188">
        <f t="shared" si="14"/>
        <v>3.9863896800000005E-5</v>
      </c>
      <c r="N93" s="188">
        <f t="shared" si="14"/>
        <v>2.0155589999999997E-6</v>
      </c>
      <c r="O93" s="188">
        <f t="shared" si="14"/>
        <v>1.3518414E-6</v>
      </c>
      <c r="P93" s="188">
        <f t="shared" si="14"/>
        <v>2.2619415000000005E-6</v>
      </c>
      <c r="Q93" s="188">
        <f t="shared" si="14"/>
        <v>1.9533696000000001E-6</v>
      </c>
      <c r="R93" s="188">
        <f t="shared" si="14"/>
        <v>7.5827115000000001E-6</v>
      </c>
      <c r="S93" s="188">
        <f t="shared" si="14"/>
        <v>2.6653480035E-4</v>
      </c>
      <c r="T93" s="188">
        <f t="shared" si="14"/>
        <v>0</v>
      </c>
      <c r="U93" s="188">
        <f t="shared" si="14"/>
        <v>0</v>
      </c>
      <c r="V93" s="188">
        <f t="shared" si="14"/>
        <v>1.4495793585000001E-4</v>
      </c>
      <c r="W93" s="188">
        <f t="shared" si="14"/>
        <v>0</v>
      </c>
      <c r="X93" s="188">
        <f t="shared" si="14"/>
        <v>0</v>
      </c>
      <c r="Y93" s="188">
        <f t="shared" si="14"/>
        <v>0</v>
      </c>
      <c r="Z93" s="188">
        <f t="shared" si="14"/>
        <v>8.9294887500000007E-3</v>
      </c>
      <c r="AA93" s="188">
        <f t="shared" si="14"/>
        <v>9.07444668585E-3</v>
      </c>
      <c r="AB93" s="188">
        <f t="shared" si="14"/>
        <v>9.3409814861999986E-3</v>
      </c>
      <c r="AC93" s="187"/>
    </row>
    <row r="94" spans="1:29" ht="21" customHeight="1" x14ac:dyDescent="0.35">
      <c r="A94" s="128"/>
      <c r="B94" s="107">
        <v>2005</v>
      </c>
      <c r="C94" s="108" t="s">
        <v>17</v>
      </c>
      <c r="D94" s="188">
        <f t="shared" si="14"/>
        <v>9.69636213E-5</v>
      </c>
      <c r="E94" s="188">
        <f t="shared" si="14"/>
        <v>3.9475690800000004E-5</v>
      </c>
      <c r="F94" s="188">
        <f t="shared" si="14"/>
        <v>4.9941527999999999E-5</v>
      </c>
      <c r="G94" s="188">
        <f t="shared" si="14"/>
        <v>2.9191344000000003E-5</v>
      </c>
      <c r="H94" s="188">
        <f t="shared" si="14"/>
        <v>2.155721841E-4</v>
      </c>
      <c r="I94" s="188">
        <f t="shared" si="14"/>
        <v>1.1522347199999998E-5</v>
      </c>
      <c r="J94" s="188">
        <f t="shared" si="14"/>
        <v>6.7066818000000006E-6</v>
      </c>
      <c r="K94" s="188">
        <f t="shared" si="14"/>
        <v>7.5483954000000007E-6</v>
      </c>
      <c r="L94" s="188">
        <f t="shared" si="14"/>
        <v>5.7385692000000005E-6</v>
      </c>
      <c r="M94" s="188">
        <f t="shared" si="14"/>
        <v>3.1515993599999998E-5</v>
      </c>
      <c r="N94" s="188">
        <f t="shared" si="14"/>
        <v>1.9017179999999998E-6</v>
      </c>
      <c r="O94" s="188">
        <f t="shared" si="14"/>
        <v>1.5024828000000003E-6</v>
      </c>
      <c r="P94" s="188">
        <f t="shared" si="14"/>
        <v>2.2306830000000003E-6</v>
      </c>
      <c r="Q94" s="188">
        <f t="shared" si="14"/>
        <v>1.7227392000000001E-6</v>
      </c>
      <c r="R94" s="188">
        <f t="shared" si="14"/>
        <v>7.3576230000000001E-6</v>
      </c>
      <c r="S94" s="188">
        <f t="shared" si="14"/>
        <v>2.5444580070000002E-4</v>
      </c>
      <c r="T94" s="188">
        <f t="shared" si="14"/>
        <v>0</v>
      </c>
      <c r="U94" s="188">
        <f t="shared" si="14"/>
        <v>0</v>
      </c>
      <c r="V94" s="188">
        <f t="shared" si="14"/>
        <v>1.363806717E-4</v>
      </c>
      <c r="W94" s="188">
        <f t="shared" si="14"/>
        <v>0</v>
      </c>
      <c r="X94" s="188">
        <f t="shared" si="14"/>
        <v>0</v>
      </c>
      <c r="Y94" s="188">
        <f t="shared" si="14"/>
        <v>0</v>
      </c>
      <c r="Z94" s="188">
        <f t="shared" si="14"/>
        <v>9.5215574999999997E-3</v>
      </c>
      <c r="AA94" s="188">
        <f t="shared" si="14"/>
        <v>9.6579381716999993E-3</v>
      </c>
      <c r="AB94" s="188">
        <f t="shared" si="14"/>
        <v>9.9123839724000011E-3</v>
      </c>
      <c r="AC94" s="187"/>
    </row>
    <row r="95" spans="1:29" ht="21" customHeight="1" x14ac:dyDescent="0.35">
      <c r="A95" s="128"/>
      <c r="B95" s="107">
        <v>2006</v>
      </c>
      <c r="C95" s="108" t="s">
        <v>17</v>
      </c>
      <c r="D95" s="188">
        <f t="shared" si="14"/>
        <v>9.5732131949999996E-5</v>
      </c>
      <c r="E95" s="188">
        <f t="shared" si="14"/>
        <v>3.8574736200000004E-5</v>
      </c>
      <c r="F95" s="188">
        <f t="shared" si="14"/>
        <v>4.9195692000000005E-5</v>
      </c>
      <c r="G95" s="188">
        <f t="shared" si="14"/>
        <v>2.8553615999999998E-5</v>
      </c>
      <c r="H95" s="188">
        <f t="shared" si="14"/>
        <v>2.1205617615000001E-4</v>
      </c>
      <c r="I95" s="188">
        <f t="shared" si="14"/>
        <v>8.5202207999999994E-6</v>
      </c>
      <c r="J95" s="188">
        <f t="shared" si="14"/>
        <v>5.0914227000000007E-6</v>
      </c>
      <c r="K95" s="188">
        <f t="shared" si="14"/>
        <v>5.4803931E-6</v>
      </c>
      <c r="L95" s="188">
        <f t="shared" si="14"/>
        <v>4.0760537999999999E-6</v>
      </c>
      <c r="M95" s="188">
        <f t="shared" si="14"/>
        <v>2.3168090400000002E-5</v>
      </c>
      <c r="N95" s="188">
        <f t="shared" si="14"/>
        <v>1.7878769999999999E-6</v>
      </c>
      <c r="O95" s="188">
        <f t="shared" si="14"/>
        <v>1.6531242000000002E-6</v>
      </c>
      <c r="P95" s="188">
        <f t="shared" si="14"/>
        <v>2.1994245E-6</v>
      </c>
      <c r="Q95" s="188">
        <f t="shared" si="14"/>
        <v>1.4921088E-6</v>
      </c>
      <c r="R95" s="188">
        <f t="shared" si="14"/>
        <v>7.1325345000000001E-6</v>
      </c>
      <c r="S95" s="188">
        <f t="shared" si="14"/>
        <v>2.4235680104999998E-4</v>
      </c>
      <c r="T95" s="188">
        <f t="shared" si="14"/>
        <v>0</v>
      </c>
      <c r="U95" s="188">
        <f t="shared" si="14"/>
        <v>0</v>
      </c>
      <c r="V95" s="188">
        <f t="shared" si="14"/>
        <v>1.2780340755E-4</v>
      </c>
      <c r="W95" s="188">
        <f t="shared" si="14"/>
        <v>0</v>
      </c>
      <c r="X95" s="188">
        <f t="shared" si="14"/>
        <v>0</v>
      </c>
      <c r="Y95" s="188">
        <f t="shared" si="14"/>
        <v>0</v>
      </c>
      <c r="Z95" s="188">
        <f t="shared" si="14"/>
        <v>1.011362625E-2</v>
      </c>
      <c r="AA95" s="188">
        <f t="shared" si="14"/>
        <v>1.0241429657550002E-2</v>
      </c>
      <c r="AB95" s="188">
        <f t="shared" si="14"/>
        <v>1.0483786458600002E-2</v>
      </c>
      <c r="AC95" s="187"/>
    </row>
    <row r="96" spans="1:29" ht="21" customHeight="1" x14ac:dyDescent="0.35">
      <c r="A96" s="128"/>
      <c r="B96" s="107">
        <v>2007</v>
      </c>
      <c r="C96" s="108" t="s">
        <v>17</v>
      </c>
      <c r="D96" s="188">
        <f t="shared" si="14"/>
        <v>9.4500642599999992E-5</v>
      </c>
      <c r="E96" s="188">
        <f t="shared" si="14"/>
        <v>3.7673781600000003E-5</v>
      </c>
      <c r="F96" s="188">
        <f t="shared" si="14"/>
        <v>4.8449855999999998E-5</v>
      </c>
      <c r="G96" s="188">
        <f t="shared" si="14"/>
        <v>2.7915887999999999E-5</v>
      </c>
      <c r="H96" s="188">
        <f t="shared" si="14"/>
        <v>2.085401682E-4</v>
      </c>
      <c r="I96" s="188">
        <f t="shared" si="14"/>
        <v>5.5180943999999989E-6</v>
      </c>
      <c r="J96" s="188">
        <f t="shared" si="14"/>
        <v>3.4761635999999999E-6</v>
      </c>
      <c r="K96" s="188">
        <f t="shared" si="14"/>
        <v>3.4123908000000002E-6</v>
      </c>
      <c r="L96" s="188">
        <f t="shared" si="14"/>
        <v>2.4135383999999998E-6</v>
      </c>
      <c r="M96" s="188">
        <f t="shared" si="14"/>
        <v>1.48201872E-5</v>
      </c>
      <c r="N96" s="188">
        <f t="shared" si="14"/>
        <v>1.6740359999999999E-6</v>
      </c>
      <c r="O96" s="188">
        <f t="shared" si="14"/>
        <v>1.8037656000000001E-6</v>
      </c>
      <c r="P96" s="188">
        <f t="shared" si="14"/>
        <v>2.1681660000000002E-6</v>
      </c>
      <c r="Q96" s="188">
        <f t="shared" si="14"/>
        <v>1.2614783999999999E-6</v>
      </c>
      <c r="R96" s="188">
        <f t="shared" si="14"/>
        <v>6.9074460000000001E-6</v>
      </c>
      <c r="S96" s="188">
        <f t="shared" si="14"/>
        <v>2.3026780139999997E-4</v>
      </c>
      <c r="T96" s="188">
        <f t="shared" si="14"/>
        <v>0</v>
      </c>
      <c r="U96" s="188">
        <f t="shared" si="14"/>
        <v>0</v>
      </c>
      <c r="V96" s="188">
        <f t="shared" si="14"/>
        <v>1.192261434E-4</v>
      </c>
      <c r="W96" s="188">
        <f t="shared" si="14"/>
        <v>0</v>
      </c>
      <c r="X96" s="188">
        <f t="shared" si="14"/>
        <v>0</v>
      </c>
      <c r="Y96" s="188">
        <f t="shared" si="14"/>
        <v>0</v>
      </c>
      <c r="Z96" s="188">
        <f t="shared" si="14"/>
        <v>1.0705694999999999E-2</v>
      </c>
      <c r="AA96" s="188">
        <f t="shared" si="14"/>
        <v>1.08249211434E-2</v>
      </c>
      <c r="AB96" s="188">
        <f t="shared" si="14"/>
        <v>1.1055188944800001E-2</v>
      </c>
      <c r="AC96" s="187"/>
    </row>
    <row r="97" spans="1:29" ht="21" customHeight="1" x14ac:dyDescent="0.35">
      <c r="A97" s="128"/>
      <c r="B97" s="107">
        <v>2008</v>
      </c>
      <c r="C97" s="108" t="s">
        <v>17</v>
      </c>
      <c r="D97" s="188">
        <f t="shared" si="14"/>
        <v>9.1109786039999987E-5</v>
      </c>
      <c r="E97" s="188">
        <f t="shared" si="14"/>
        <v>3.86974224E-5</v>
      </c>
      <c r="F97" s="188">
        <f t="shared" si="14"/>
        <v>4.3526552159999997E-5</v>
      </c>
      <c r="G97" s="188">
        <f t="shared" si="14"/>
        <v>2.6002682159999996E-5</v>
      </c>
      <c r="H97" s="188">
        <f t="shared" si="14"/>
        <v>1.9933644276000001E-4</v>
      </c>
      <c r="I97" s="188">
        <f t="shared" si="14"/>
        <v>5.1031562399999993E-6</v>
      </c>
      <c r="J97" s="188">
        <f t="shared" si="14"/>
        <v>3.25116792E-6</v>
      </c>
      <c r="K97" s="188">
        <f t="shared" si="14"/>
        <v>3.0817550400000003E-6</v>
      </c>
      <c r="L97" s="188">
        <f t="shared" si="14"/>
        <v>2.3322936000000002E-6</v>
      </c>
      <c r="M97" s="188">
        <f t="shared" si="14"/>
        <v>1.37683728E-5</v>
      </c>
      <c r="N97" s="188">
        <f t="shared" si="14"/>
        <v>1.5627502799999999E-6</v>
      </c>
      <c r="O97" s="188">
        <f t="shared" si="14"/>
        <v>2.8452278400000005E-6</v>
      </c>
      <c r="P97" s="188">
        <f t="shared" si="14"/>
        <v>2.0096512800000003E-6</v>
      </c>
      <c r="Q97" s="188">
        <f t="shared" si="14"/>
        <v>1.4163895200000002E-6</v>
      </c>
      <c r="R97" s="188">
        <f t="shared" si="14"/>
        <v>7.8340189200000016E-6</v>
      </c>
      <c r="S97" s="188">
        <f t="shared" si="14"/>
        <v>2.2093883448E-4</v>
      </c>
      <c r="T97" s="188">
        <f t="shared" si="14"/>
        <v>0</v>
      </c>
      <c r="U97" s="188">
        <f t="shared" si="14"/>
        <v>0</v>
      </c>
      <c r="V97" s="188">
        <f t="shared" si="14"/>
        <v>1.1791907400000001E-4</v>
      </c>
      <c r="W97" s="188">
        <f t="shared" si="14"/>
        <v>0</v>
      </c>
      <c r="X97" s="188">
        <f t="shared" si="14"/>
        <v>0</v>
      </c>
      <c r="Y97" s="188">
        <f t="shared" si="14"/>
        <v>0</v>
      </c>
      <c r="Z97" s="188">
        <f t="shared" si="14"/>
        <v>1.1879039172000002E-2</v>
      </c>
      <c r="AA97" s="188">
        <f t="shared" si="14"/>
        <v>1.1996958246000004E-2</v>
      </c>
      <c r="AB97" s="188">
        <f t="shared" si="14"/>
        <v>1.2217897080480003E-2</v>
      </c>
      <c r="AC97" s="187"/>
    </row>
    <row r="98" spans="1:29" ht="21" customHeight="1" x14ac:dyDescent="0.35">
      <c r="A98" s="128"/>
      <c r="B98" s="107">
        <v>2009</v>
      </c>
      <c r="C98" s="108" t="s">
        <v>17</v>
      </c>
      <c r="D98" s="188">
        <f t="shared" si="14"/>
        <v>8.7718929480000009E-5</v>
      </c>
      <c r="E98" s="188">
        <f t="shared" si="14"/>
        <v>3.9721063200000004E-5</v>
      </c>
      <c r="F98" s="188">
        <f t="shared" si="14"/>
        <v>3.8603248319999996E-5</v>
      </c>
      <c r="G98" s="188">
        <f t="shared" si="14"/>
        <v>2.4089476320000003E-5</v>
      </c>
      <c r="H98" s="188">
        <f t="shared" si="14"/>
        <v>1.9013271732000003E-4</v>
      </c>
      <c r="I98" s="188">
        <f t="shared" si="14"/>
        <v>4.6882180799999989E-6</v>
      </c>
      <c r="J98" s="188">
        <f t="shared" si="14"/>
        <v>3.02617224E-6</v>
      </c>
      <c r="K98" s="188">
        <f t="shared" si="14"/>
        <v>2.7511192800000003E-6</v>
      </c>
      <c r="L98" s="188">
        <f t="shared" si="14"/>
        <v>2.2510488000000001E-6</v>
      </c>
      <c r="M98" s="188">
        <f t="shared" si="14"/>
        <v>1.2716558399999999E-5</v>
      </c>
      <c r="N98" s="188">
        <f t="shared" si="14"/>
        <v>1.4514645600000002E-6</v>
      </c>
      <c r="O98" s="188">
        <f t="shared" si="14"/>
        <v>3.88669008E-6</v>
      </c>
      <c r="P98" s="188">
        <f t="shared" si="14"/>
        <v>1.8511365600000004E-6</v>
      </c>
      <c r="Q98" s="188">
        <f t="shared" si="14"/>
        <v>1.5713006400000001E-6</v>
      </c>
      <c r="R98" s="188">
        <f t="shared" si="14"/>
        <v>8.7605918400000013E-6</v>
      </c>
      <c r="S98" s="188">
        <f t="shared" si="14"/>
        <v>2.1160986755999999E-4</v>
      </c>
      <c r="T98" s="188">
        <f t="shared" si="14"/>
        <v>0</v>
      </c>
      <c r="U98" s="188">
        <f t="shared" si="14"/>
        <v>0</v>
      </c>
      <c r="V98" s="188">
        <f t="shared" si="14"/>
        <v>1.1661200460000002E-4</v>
      </c>
      <c r="W98" s="188">
        <f t="shared" si="14"/>
        <v>0</v>
      </c>
      <c r="X98" s="188">
        <f t="shared" si="14"/>
        <v>0</v>
      </c>
      <c r="Y98" s="188">
        <f t="shared" si="14"/>
        <v>0</v>
      </c>
      <c r="Z98" s="188">
        <f t="shared" si="14"/>
        <v>1.3052383344000003E-2</v>
      </c>
      <c r="AA98" s="188">
        <f t="shared" si="14"/>
        <v>1.3168995348600001E-2</v>
      </c>
      <c r="AB98" s="188">
        <f t="shared" si="14"/>
        <v>1.338060521616E-2</v>
      </c>
      <c r="AC98" s="187"/>
    </row>
    <row r="99" spans="1:29" ht="21" customHeight="1" x14ac:dyDescent="0.35">
      <c r="A99" s="128"/>
      <c r="B99" s="107">
        <v>2010</v>
      </c>
      <c r="C99" s="108" t="s">
        <v>17</v>
      </c>
      <c r="D99" s="188">
        <f t="shared" si="14"/>
        <v>8.4328072920000004E-5</v>
      </c>
      <c r="E99" s="188">
        <f t="shared" si="14"/>
        <v>4.0744704000000007E-5</v>
      </c>
      <c r="F99" s="188">
        <f t="shared" si="14"/>
        <v>3.3679944480000001E-5</v>
      </c>
      <c r="G99" s="188">
        <f t="shared" si="14"/>
        <v>2.2176270479999999E-5</v>
      </c>
      <c r="H99" s="188">
        <f t="shared" si="14"/>
        <v>1.8092899188E-4</v>
      </c>
      <c r="I99" s="188">
        <f t="shared" si="14"/>
        <v>4.2732799199999994E-6</v>
      </c>
      <c r="J99" s="188">
        <f t="shared" si="14"/>
        <v>2.8011765600000001E-6</v>
      </c>
      <c r="K99" s="188">
        <f t="shared" si="14"/>
        <v>2.4204835200000003E-6</v>
      </c>
      <c r="L99" s="188">
        <f t="shared" si="14"/>
        <v>2.1698040000000001E-6</v>
      </c>
      <c r="M99" s="188">
        <f t="shared" si="14"/>
        <v>1.1664744000000001E-5</v>
      </c>
      <c r="N99" s="188">
        <f t="shared" si="14"/>
        <v>1.34017884E-6</v>
      </c>
      <c r="O99" s="188">
        <f t="shared" si="14"/>
        <v>4.9281523200000004E-6</v>
      </c>
      <c r="P99" s="188">
        <f t="shared" si="14"/>
        <v>1.6926218400000006E-6</v>
      </c>
      <c r="Q99" s="188">
        <f t="shared" si="14"/>
        <v>1.7262117600000002E-6</v>
      </c>
      <c r="R99" s="188">
        <f t="shared" si="14"/>
        <v>9.6871647600000011E-6</v>
      </c>
      <c r="S99" s="188">
        <f t="shared" si="14"/>
        <v>2.0228090063999996E-4</v>
      </c>
      <c r="T99" s="188">
        <f t="shared" si="14"/>
        <v>0</v>
      </c>
      <c r="U99" s="188">
        <f t="shared" si="14"/>
        <v>0</v>
      </c>
      <c r="V99" s="188">
        <f t="shared" si="14"/>
        <v>1.1530493520000001E-4</v>
      </c>
      <c r="W99" s="188">
        <f t="shared" si="14"/>
        <v>0</v>
      </c>
      <c r="X99" s="188">
        <f t="shared" si="14"/>
        <v>0</v>
      </c>
      <c r="Y99" s="188">
        <f t="shared" si="14"/>
        <v>0</v>
      </c>
      <c r="Z99" s="188">
        <f t="shared" si="14"/>
        <v>1.4225727516000004E-2</v>
      </c>
      <c r="AA99" s="188">
        <f t="shared" si="14"/>
        <v>1.4341032451200003E-2</v>
      </c>
      <c r="AB99" s="188">
        <f t="shared" si="14"/>
        <v>1.4543313351840002E-2</v>
      </c>
      <c r="AC99" s="187"/>
    </row>
    <row r="100" spans="1:29" ht="21" customHeight="1" x14ac:dyDescent="0.35">
      <c r="A100" s="128"/>
      <c r="B100" s="107">
        <v>2011</v>
      </c>
      <c r="C100" s="108" t="s">
        <v>17</v>
      </c>
      <c r="D100" s="188">
        <f t="shared" si="14"/>
        <v>8.0937216359999999E-5</v>
      </c>
      <c r="E100" s="188">
        <f t="shared" si="14"/>
        <v>4.1768344799999998E-5</v>
      </c>
      <c r="F100" s="188">
        <f t="shared" si="14"/>
        <v>2.8756640639999993E-5</v>
      </c>
      <c r="G100" s="188">
        <f t="shared" si="14"/>
        <v>2.0263064639999996E-5</v>
      </c>
      <c r="H100" s="188">
        <f t="shared" si="14"/>
        <v>1.7172526643999999E-4</v>
      </c>
      <c r="I100" s="188">
        <f t="shared" si="14"/>
        <v>3.858341759999999E-6</v>
      </c>
      <c r="J100" s="188">
        <f t="shared" si="14"/>
        <v>2.5761808799999993E-6</v>
      </c>
      <c r="K100" s="188">
        <f t="shared" si="14"/>
        <v>2.0898477600000008E-6</v>
      </c>
      <c r="L100" s="188">
        <f t="shared" si="14"/>
        <v>2.0885592E-6</v>
      </c>
      <c r="M100" s="188">
        <f t="shared" si="14"/>
        <v>1.0612929599999997E-5</v>
      </c>
      <c r="N100" s="188">
        <f t="shared" si="14"/>
        <v>1.2288931200000002E-6</v>
      </c>
      <c r="O100" s="188">
        <f t="shared" si="14"/>
        <v>5.9696145599999999E-6</v>
      </c>
      <c r="P100" s="188">
        <f t="shared" si="14"/>
        <v>1.5341071200000003E-6</v>
      </c>
      <c r="Q100" s="188">
        <f t="shared" si="14"/>
        <v>1.8811228800000001E-6</v>
      </c>
      <c r="R100" s="188">
        <f t="shared" si="14"/>
        <v>1.0613737680000003E-5</v>
      </c>
      <c r="S100" s="188">
        <f t="shared" si="14"/>
        <v>1.9295193371999996E-4</v>
      </c>
      <c r="T100" s="188">
        <f t="shared" si="14"/>
        <v>0</v>
      </c>
      <c r="U100" s="188">
        <f t="shared" si="14"/>
        <v>0</v>
      </c>
      <c r="V100" s="188">
        <f t="shared" si="14"/>
        <v>1.1399786580000001E-4</v>
      </c>
      <c r="W100" s="188">
        <f t="shared" si="14"/>
        <v>0</v>
      </c>
      <c r="X100" s="188">
        <f t="shared" si="14"/>
        <v>0</v>
      </c>
      <c r="Y100" s="188">
        <f t="shared" si="14"/>
        <v>0</v>
      </c>
      <c r="Z100" s="188">
        <f t="shared" si="14"/>
        <v>1.5399071688000004E-2</v>
      </c>
      <c r="AA100" s="188">
        <f t="shared" si="14"/>
        <v>1.5513069553800003E-2</v>
      </c>
      <c r="AB100" s="188">
        <f t="shared" si="14"/>
        <v>1.5706021487520004E-2</v>
      </c>
      <c r="AC100" s="187"/>
    </row>
    <row r="101" spans="1:29" ht="21" customHeight="1" x14ac:dyDescent="0.35">
      <c r="A101" s="128"/>
      <c r="B101" s="107">
        <v>2012</v>
      </c>
      <c r="C101" s="108" t="s">
        <v>17</v>
      </c>
      <c r="D101" s="188">
        <f t="shared" si="14"/>
        <v>7.7546359799999994E-5</v>
      </c>
      <c r="E101" s="188">
        <f t="shared" si="14"/>
        <v>4.2791985600000008E-5</v>
      </c>
      <c r="F101" s="188">
        <f t="shared" si="14"/>
        <v>2.3833336800000002E-5</v>
      </c>
      <c r="G101" s="188">
        <f t="shared" si="14"/>
        <v>1.8349858800000003E-5</v>
      </c>
      <c r="H101" s="188">
        <f t="shared" si="14"/>
        <v>1.62521541E-4</v>
      </c>
      <c r="I101" s="188">
        <f t="shared" si="14"/>
        <v>3.4434035999999994E-6</v>
      </c>
      <c r="J101" s="188">
        <f t="shared" si="14"/>
        <v>2.3511852000000006E-6</v>
      </c>
      <c r="K101" s="188">
        <f t="shared" si="14"/>
        <v>1.7592119999999999E-6</v>
      </c>
      <c r="L101" s="188">
        <f t="shared" si="14"/>
        <v>2.0073144E-6</v>
      </c>
      <c r="M101" s="188">
        <f t="shared" si="14"/>
        <v>9.5611151999999999E-6</v>
      </c>
      <c r="N101" s="188">
        <f t="shared" si="14"/>
        <v>1.1176073999999998E-6</v>
      </c>
      <c r="O101" s="188">
        <f t="shared" si="14"/>
        <v>7.0110768000000002E-6</v>
      </c>
      <c r="P101" s="188">
        <f t="shared" si="14"/>
        <v>1.3755924E-6</v>
      </c>
      <c r="Q101" s="188">
        <f t="shared" si="14"/>
        <v>2.0360340000000002E-6</v>
      </c>
      <c r="R101" s="188">
        <f t="shared" si="14"/>
        <v>1.1540310599999999E-5</v>
      </c>
      <c r="S101" s="188">
        <f t="shared" si="14"/>
        <v>1.8362296679999999E-4</v>
      </c>
      <c r="T101" s="188">
        <f t="shared" si="14"/>
        <v>0</v>
      </c>
      <c r="U101" s="188">
        <f t="shared" si="14"/>
        <v>0</v>
      </c>
      <c r="V101" s="188">
        <f t="shared" si="14"/>
        <v>1.126907964E-4</v>
      </c>
      <c r="W101" s="188">
        <f t="shared" si="14"/>
        <v>0</v>
      </c>
      <c r="X101" s="188">
        <f t="shared" si="14"/>
        <v>0</v>
      </c>
      <c r="Y101" s="188">
        <f t="shared" si="14"/>
        <v>0</v>
      </c>
      <c r="Z101" s="188">
        <f t="shared" si="14"/>
        <v>1.6572415859999998E-2</v>
      </c>
      <c r="AA101" s="188">
        <f t="shared" si="14"/>
        <v>1.6685106656400002E-2</v>
      </c>
      <c r="AB101" s="188">
        <f t="shared" si="14"/>
        <v>1.6868729623200001E-2</v>
      </c>
      <c r="AC101" s="187"/>
    </row>
    <row r="102" spans="1:29" ht="21" customHeight="1" x14ac:dyDescent="0.35">
      <c r="A102" s="128"/>
      <c r="B102" s="107">
        <v>2013</v>
      </c>
      <c r="C102" s="108" t="s">
        <v>17</v>
      </c>
      <c r="D102" s="188">
        <f t="shared" si="14"/>
        <v>7.9049131199999983E-5</v>
      </c>
      <c r="E102" s="188">
        <f t="shared" si="14"/>
        <v>4.27253268E-5</v>
      </c>
      <c r="F102" s="188">
        <f t="shared" si="14"/>
        <v>2.3682890399999999E-5</v>
      </c>
      <c r="G102" s="188">
        <f t="shared" si="14"/>
        <v>1.7685579599999998E-5</v>
      </c>
      <c r="H102" s="188">
        <f t="shared" si="14"/>
        <v>1.63142928E-4</v>
      </c>
      <c r="I102" s="188">
        <f t="shared" ref="I102:AB102" si="15">I16*$D$86/10^9</f>
        <v>3.3657623999999996E-6</v>
      </c>
      <c r="J102" s="188">
        <f t="shared" si="15"/>
        <v>2.4019632E-6</v>
      </c>
      <c r="K102" s="188">
        <f t="shared" si="15"/>
        <v>1.7614584000000003E-6</v>
      </c>
      <c r="L102" s="188">
        <f t="shared" si="15"/>
        <v>1.9350239999999999E-6</v>
      </c>
      <c r="M102" s="188">
        <f t="shared" si="15"/>
        <v>9.4642080000000002E-6</v>
      </c>
      <c r="N102" s="188">
        <f t="shared" si="15"/>
        <v>1.0804248E-6</v>
      </c>
      <c r="O102" s="188">
        <f t="shared" si="15"/>
        <v>7.2865728000000003E-6</v>
      </c>
      <c r="P102" s="188">
        <f t="shared" si="15"/>
        <v>1.2674376000000002E-6</v>
      </c>
      <c r="Q102" s="188">
        <f t="shared" si="15"/>
        <v>1.8815472E-6</v>
      </c>
      <c r="R102" s="188">
        <f t="shared" si="15"/>
        <v>1.15159824E-5</v>
      </c>
      <c r="S102" s="188">
        <f t="shared" si="15"/>
        <v>1.8412311839999997E-4</v>
      </c>
      <c r="T102" s="188">
        <f t="shared" si="15"/>
        <v>0</v>
      </c>
      <c r="U102" s="188">
        <f t="shared" si="15"/>
        <v>0</v>
      </c>
      <c r="V102" s="188">
        <f t="shared" si="15"/>
        <v>1.2656697300000001E-4</v>
      </c>
      <c r="W102" s="188">
        <f t="shared" si="15"/>
        <v>0</v>
      </c>
      <c r="X102" s="188">
        <f t="shared" si="15"/>
        <v>0</v>
      </c>
      <c r="Y102" s="188">
        <f t="shared" si="15"/>
        <v>0</v>
      </c>
      <c r="Z102" s="188">
        <f t="shared" si="15"/>
        <v>1.7107688617499998E-2</v>
      </c>
      <c r="AA102" s="188">
        <f t="shared" si="15"/>
        <v>1.72342555905E-2</v>
      </c>
      <c r="AB102" s="188">
        <f t="shared" si="15"/>
        <v>1.7418378708899999E-2</v>
      </c>
      <c r="AC102" s="187"/>
    </row>
    <row r="103" spans="1:29" ht="21" customHeight="1" x14ac:dyDescent="0.35">
      <c r="A103" s="128"/>
      <c r="B103" s="107">
        <v>2014</v>
      </c>
      <c r="C103" s="108" t="s">
        <v>17</v>
      </c>
      <c r="D103" s="188">
        <f t="shared" ref="D103:AB112" si="16">D17*$D$86/10^9</f>
        <v>8.0551902599999999E-5</v>
      </c>
      <c r="E103" s="188">
        <f t="shared" si="16"/>
        <v>4.2658668000000005E-5</v>
      </c>
      <c r="F103" s="188">
        <f t="shared" si="16"/>
        <v>2.3532443999999999E-5</v>
      </c>
      <c r="G103" s="188">
        <f t="shared" si="16"/>
        <v>1.7021300399999996E-5</v>
      </c>
      <c r="H103" s="188">
        <f t="shared" si="16"/>
        <v>1.6376431500000001E-4</v>
      </c>
      <c r="I103" s="188">
        <f t="shared" si="16"/>
        <v>3.2881212000000002E-6</v>
      </c>
      <c r="J103" s="188">
        <f t="shared" si="16"/>
        <v>2.4527412000000002E-6</v>
      </c>
      <c r="K103" s="188">
        <f t="shared" si="16"/>
        <v>1.7637048000000002E-6</v>
      </c>
      <c r="L103" s="188">
        <f t="shared" si="16"/>
        <v>1.8627336000000001E-6</v>
      </c>
      <c r="M103" s="188">
        <f t="shared" si="16"/>
        <v>9.3673007999999987E-6</v>
      </c>
      <c r="N103" s="188">
        <f t="shared" si="16"/>
        <v>1.0432422E-6</v>
      </c>
      <c r="O103" s="188">
        <f t="shared" si="16"/>
        <v>7.5620688000000012E-6</v>
      </c>
      <c r="P103" s="188">
        <f t="shared" si="16"/>
        <v>1.1592828000000001E-6</v>
      </c>
      <c r="Q103" s="188">
        <f t="shared" si="16"/>
        <v>1.7270604000000001E-6</v>
      </c>
      <c r="R103" s="188">
        <f t="shared" si="16"/>
        <v>1.1491654200000003E-5</v>
      </c>
      <c r="S103" s="188">
        <f t="shared" si="16"/>
        <v>1.8462327000000003E-4</v>
      </c>
      <c r="T103" s="188">
        <f t="shared" si="16"/>
        <v>0</v>
      </c>
      <c r="U103" s="188">
        <f t="shared" si="16"/>
        <v>0</v>
      </c>
      <c r="V103" s="188">
        <f t="shared" si="16"/>
        <v>1.4044314959999997E-4</v>
      </c>
      <c r="W103" s="188">
        <f t="shared" si="16"/>
        <v>0</v>
      </c>
      <c r="X103" s="188">
        <f t="shared" si="16"/>
        <v>0</v>
      </c>
      <c r="Y103" s="188">
        <f t="shared" si="16"/>
        <v>0</v>
      </c>
      <c r="Z103" s="188">
        <f t="shared" si="16"/>
        <v>1.7642961374999998E-2</v>
      </c>
      <c r="AA103" s="188">
        <f t="shared" si="16"/>
        <v>1.7783404524600002E-2</v>
      </c>
      <c r="AB103" s="188">
        <f t="shared" si="16"/>
        <v>1.7968027794600001E-2</v>
      </c>
      <c r="AC103" s="187"/>
    </row>
    <row r="104" spans="1:29" ht="21" customHeight="1" x14ac:dyDescent="0.35">
      <c r="A104" s="128"/>
      <c r="B104" s="107">
        <v>2015</v>
      </c>
      <c r="C104" s="108" t="s">
        <v>17</v>
      </c>
      <c r="D104" s="188">
        <f t="shared" si="16"/>
        <v>8.2054674000000001E-5</v>
      </c>
      <c r="E104" s="188">
        <f t="shared" si="16"/>
        <v>4.2592009200000003E-5</v>
      </c>
      <c r="F104" s="188">
        <f t="shared" si="16"/>
        <v>2.3381997599999999E-5</v>
      </c>
      <c r="G104" s="188">
        <f t="shared" si="16"/>
        <v>1.6357021199999997E-5</v>
      </c>
      <c r="H104" s="188">
        <f t="shared" si="16"/>
        <v>1.6438570199999998E-4</v>
      </c>
      <c r="I104" s="188">
        <f t="shared" si="16"/>
        <v>3.2104799999999999E-6</v>
      </c>
      <c r="J104" s="188">
        <f t="shared" si="16"/>
        <v>2.5035192E-6</v>
      </c>
      <c r="K104" s="188">
        <f t="shared" si="16"/>
        <v>1.7659512000000003E-6</v>
      </c>
      <c r="L104" s="188">
        <f t="shared" si="16"/>
        <v>1.7904432000000003E-6</v>
      </c>
      <c r="M104" s="188">
        <f t="shared" si="16"/>
        <v>9.2703936000000007E-6</v>
      </c>
      <c r="N104" s="188">
        <f t="shared" si="16"/>
        <v>1.0060596E-6</v>
      </c>
      <c r="O104" s="188">
        <f t="shared" si="16"/>
        <v>7.8375648000000004E-6</v>
      </c>
      <c r="P104" s="188">
        <f t="shared" si="16"/>
        <v>1.0511280000000003E-6</v>
      </c>
      <c r="Q104" s="188">
        <f t="shared" si="16"/>
        <v>1.5725735999999999E-6</v>
      </c>
      <c r="R104" s="188">
        <f t="shared" si="16"/>
        <v>1.1467326000000002E-5</v>
      </c>
      <c r="S104" s="188">
        <f t="shared" si="16"/>
        <v>1.8512342159999998E-4</v>
      </c>
      <c r="T104" s="188">
        <f t="shared" si="16"/>
        <v>0</v>
      </c>
      <c r="U104" s="188">
        <f t="shared" si="16"/>
        <v>0</v>
      </c>
      <c r="V104" s="188">
        <f t="shared" si="16"/>
        <v>1.5431932620000002E-4</v>
      </c>
      <c r="W104" s="188">
        <f t="shared" si="16"/>
        <v>0</v>
      </c>
      <c r="X104" s="188">
        <f t="shared" si="16"/>
        <v>0</v>
      </c>
      <c r="Y104" s="188">
        <f t="shared" si="16"/>
        <v>0</v>
      </c>
      <c r="Z104" s="188">
        <f t="shared" si="16"/>
        <v>1.8178234132500002E-2</v>
      </c>
      <c r="AA104" s="188">
        <f t="shared" si="16"/>
        <v>1.83325534587E-2</v>
      </c>
      <c r="AB104" s="188">
        <f t="shared" si="16"/>
        <v>1.8517676880300003E-2</v>
      </c>
      <c r="AC104" s="187"/>
    </row>
    <row r="105" spans="1:29" ht="21" customHeight="1" x14ac:dyDescent="0.35">
      <c r="A105" s="128"/>
      <c r="B105" s="107">
        <v>2016</v>
      </c>
      <c r="C105" s="108" t="s">
        <v>17</v>
      </c>
      <c r="D105" s="188">
        <f t="shared" si="16"/>
        <v>8.3557445400000004E-5</v>
      </c>
      <c r="E105" s="188">
        <f t="shared" si="16"/>
        <v>4.2525350400000001E-5</v>
      </c>
      <c r="F105" s="188">
        <f t="shared" si="16"/>
        <v>2.3231551200000002E-5</v>
      </c>
      <c r="G105" s="188">
        <f t="shared" si="16"/>
        <v>1.5692741999999995E-5</v>
      </c>
      <c r="H105" s="188">
        <f t="shared" si="16"/>
        <v>1.6500708899999997E-4</v>
      </c>
      <c r="I105" s="188">
        <f t="shared" si="16"/>
        <v>3.1328387999999996E-6</v>
      </c>
      <c r="J105" s="188">
        <f t="shared" si="16"/>
        <v>2.5542971999999998E-6</v>
      </c>
      <c r="K105" s="188">
        <f t="shared" si="16"/>
        <v>1.7681976000000005E-6</v>
      </c>
      <c r="L105" s="188">
        <f t="shared" si="16"/>
        <v>1.7181528E-6</v>
      </c>
      <c r="M105" s="188">
        <f t="shared" si="16"/>
        <v>9.1734863999999993E-6</v>
      </c>
      <c r="N105" s="188">
        <f t="shared" si="16"/>
        <v>9.6887699999999974E-7</v>
      </c>
      <c r="O105" s="188">
        <f t="shared" si="16"/>
        <v>8.1130608000000004E-6</v>
      </c>
      <c r="P105" s="188">
        <f t="shared" si="16"/>
        <v>9.4297320000000031E-7</v>
      </c>
      <c r="Q105" s="188">
        <f t="shared" si="16"/>
        <v>1.4180867999999998E-6</v>
      </c>
      <c r="R105" s="188">
        <f t="shared" si="16"/>
        <v>1.1442997800000002E-5</v>
      </c>
      <c r="S105" s="188">
        <f t="shared" si="16"/>
        <v>1.8562357319999999E-4</v>
      </c>
      <c r="T105" s="188">
        <f t="shared" si="16"/>
        <v>0</v>
      </c>
      <c r="U105" s="188">
        <f t="shared" si="16"/>
        <v>0</v>
      </c>
      <c r="V105" s="188">
        <f t="shared" si="16"/>
        <v>1.6819550280000001E-4</v>
      </c>
      <c r="W105" s="188">
        <f t="shared" si="16"/>
        <v>0</v>
      </c>
      <c r="X105" s="188">
        <f t="shared" si="16"/>
        <v>0</v>
      </c>
      <c r="Y105" s="188">
        <f t="shared" si="16"/>
        <v>0</v>
      </c>
      <c r="Z105" s="188">
        <f t="shared" si="16"/>
        <v>1.8713506890000006E-2</v>
      </c>
      <c r="AA105" s="188">
        <f t="shared" si="16"/>
        <v>1.8881702392800005E-2</v>
      </c>
      <c r="AB105" s="188">
        <f t="shared" si="16"/>
        <v>1.9067325966000005E-2</v>
      </c>
      <c r="AC105" s="187"/>
    </row>
    <row r="106" spans="1:29" ht="21" customHeight="1" x14ac:dyDescent="0.35">
      <c r="A106" s="128"/>
      <c r="B106" s="107">
        <v>2017</v>
      </c>
      <c r="C106" s="108" t="s">
        <v>17</v>
      </c>
      <c r="D106" s="188">
        <f t="shared" si="16"/>
        <v>8.5060216800000006E-5</v>
      </c>
      <c r="E106" s="188">
        <f t="shared" si="16"/>
        <v>4.2458691599999999E-5</v>
      </c>
      <c r="F106" s="188">
        <f t="shared" si="16"/>
        <v>2.3081104800000002E-5</v>
      </c>
      <c r="G106" s="188">
        <f t="shared" si="16"/>
        <v>1.5028462799999994E-5</v>
      </c>
      <c r="H106" s="188">
        <f t="shared" si="16"/>
        <v>1.6562847599999999E-4</v>
      </c>
      <c r="I106" s="188">
        <f t="shared" si="16"/>
        <v>3.0551975999999993E-6</v>
      </c>
      <c r="J106" s="188">
        <f t="shared" si="16"/>
        <v>2.6050752000000001E-6</v>
      </c>
      <c r="K106" s="188">
        <f t="shared" si="16"/>
        <v>1.7704440000000004E-6</v>
      </c>
      <c r="L106" s="188">
        <f t="shared" si="16"/>
        <v>1.6458624000000002E-6</v>
      </c>
      <c r="M106" s="188">
        <f t="shared" si="16"/>
        <v>9.0765791999999996E-6</v>
      </c>
      <c r="N106" s="188">
        <f t="shared" si="16"/>
        <v>9.3169439999999992E-7</v>
      </c>
      <c r="O106" s="188">
        <f t="shared" si="16"/>
        <v>8.3885568000000021E-6</v>
      </c>
      <c r="P106" s="188">
        <f t="shared" si="16"/>
        <v>8.348184000000005E-7</v>
      </c>
      <c r="Q106" s="188">
        <f t="shared" si="16"/>
        <v>1.2635999999999999E-6</v>
      </c>
      <c r="R106" s="188">
        <f t="shared" si="16"/>
        <v>1.1418669600000001E-5</v>
      </c>
      <c r="S106" s="188">
        <f t="shared" si="16"/>
        <v>1.8612372480000003E-4</v>
      </c>
      <c r="T106" s="188">
        <f t="shared" si="16"/>
        <v>0</v>
      </c>
      <c r="U106" s="188">
        <f t="shared" si="16"/>
        <v>0</v>
      </c>
      <c r="V106" s="188">
        <f t="shared" si="16"/>
        <v>1.8207167940000003E-4</v>
      </c>
      <c r="W106" s="188">
        <f t="shared" si="16"/>
        <v>0</v>
      </c>
      <c r="X106" s="188">
        <f t="shared" si="16"/>
        <v>0</v>
      </c>
      <c r="Y106" s="188">
        <f t="shared" si="16"/>
        <v>0</v>
      </c>
      <c r="Z106" s="188">
        <f t="shared" si="16"/>
        <v>1.9248779647500002E-2</v>
      </c>
      <c r="AA106" s="188">
        <f t="shared" si="16"/>
        <v>1.9430851326900003E-2</v>
      </c>
      <c r="AB106" s="188">
        <f t="shared" si="16"/>
        <v>1.9616975051700004E-2</v>
      </c>
      <c r="AC106" s="187"/>
    </row>
    <row r="107" spans="1:29" ht="21" customHeight="1" x14ac:dyDescent="0.35">
      <c r="A107" s="128"/>
      <c r="B107" s="107">
        <v>2018</v>
      </c>
      <c r="C107" s="108" t="s">
        <v>17</v>
      </c>
      <c r="D107" s="188">
        <f t="shared" si="16"/>
        <v>8.6562988200000008E-5</v>
      </c>
      <c r="E107" s="188">
        <f t="shared" si="16"/>
        <v>4.239203279999999E-5</v>
      </c>
      <c r="F107" s="188">
        <f t="shared" si="16"/>
        <v>2.2930658399999995E-5</v>
      </c>
      <c r="G107" s="188">
        <f t="shared" si="16"/>
        <v>1.4364183599999993E-5</v>
      </c>
      <c r="H107" s="188">
        <f t="shared" si="16"/>
        <v>1.6624986299999998E-4</v>
      </c>
      <c r="I107" s="188">
        <f t="shared" si="16"/>
        <v>2.9775563999999995E-6</v>
      </c>
      <c r="J107" s="188">
        <f t="shared" si="16"/>
        <v>2.6558531999999999E-6</v>
      </c>
      <c r="K107" s="188">
        <f t="shared" si="16"/>
        <v>1.7726904000000007E-6</v>
      </c>
      <c r="L107" s="188">
        <f t="shared" si="16"/>
        <v>1.5735720000000001E-6</v>
      </c>
      <c r="M107" s="188">
        <f t="shared" si="16"/>
        <v>8.9796719999999998E-6</v>
      </c>
      <c r="N107" s="188">
        <f t="shared" si="16"/>
        <v>8.9451179999999989E-7</v>
      </c>
      <c r="O107" s="188">
        <f t="shared" si="16"/>
        <v>8.6640528000000005E-6</v>
      </c>
      <c r="P107" s="188">
        <f t="shared" si="16"/>
        <v>7.2666360000000027E-7</v>
      </c>
      <c r="Q107" s="188">
        <f t="shared" si="16"/>
        <v>1.1091131999999997E-6</v>
      </c>
      <c r="R107" s="188">
        <f t="shared" si="16"/>
        <v>1.1394341400000001E-5</v>
      </c>
      <c r="S107" s="188">
        <f t="shared" si="16"/>
        <v>1.8662387639999998E-4</v>
      </c>
      <c r="T107" s="188">
        <f t="shared" si="16"/>
        <v>0</v>
      </c>
      <c r="U107" s="188">
        <f t="shared" si="16"/>
        <v>0</v>
      </c>
      <c r="V107" s="188">
        <f t="shared" si="16"/>
        <v>1.9594785600000002E-4</v>
      </c>
      <c r="W107" s="188">
        <f t="shared" si="16"/>
        <v>0</v>
      </c>
      <c r="X107" s="188">
        <f t="shared" si="16"/>
        <v>0</v>
      </c>
      <c r="Y107" s="188">
        <f t="shared" si="16"/>
        <v>0</v>
      </c>
      <c r="Z107" s="188">
        <f t="shared" si="16"/>
        <v>1.9784052405000002E-2</v>
      </c>
      <c r="AA107" s="188">
        <f t="shared" si="16"/>
        <v>1.9980000261000004E-2</v>
      </c>
      <c r="AB107" s="188">
        <f t="shared" si="16"/>
        <v>2.0166624137400002E-2</v>
      </c>
      <c r="AC107" s="187"/>
    </row>
    <row r="108" spans="1:29" ht="21" customHeight="1" x14ac:dyDescent="0.35">
      <c r="A108" s="128"/>
      <c r="B108" s="107">
        <v>2019</v>
      </c>
      <c r="C108" s="108" t="s">
        <v>17</v>
      </c>
      <c r="D108" s="188">
        <f t="shared" si="16"/>
        <v>8.8065759599999984E-5</v>
      </c>
      <c r="E108" s="188">
        <f t="shared" si="16"/>
        <v>4.2325374000000002E-5</v>
      </c>
      <c r="F108" s="188">
        <f t="shared" si="16"/>
        <v>2.2780211999999999E-5</v>
      </c>
      <c r="G108" s="188">
        <f t="shared" si="16"/>
        <v>1.36999044E-5</v>
      </c>
      <c r="H108" s="188">
        <f t="shared" si="16"/>
        <v>1.6687125E-4</v>
      </c>
      <c r="I108" s="188">
        <f t="shared" si="16"/>
        <v>2.8999152E-6</v>
      </c>
      <c r="J108" s="188">
        <f t="shared" si="16"/>
        <v>2.7066312000000002E-6</v>
      </c>
      <c r="K108" s="188">
        <f t="shared" si="16"/>
        <v>1.7749368000000002E-6</v>
      </c>
      <c r="L108" s="188">
        <f t="shared" si="16"/>
        <v>1.5012816000000001E-6</v>
      </c>
      <c r="M108" s="188">
        <f t="shared" si="16"/>
        <v>8.8827647999999984E-6</v>
      </c>
      <c r="N108" s="188">
        <f t="shared" si="16"/>
        <v>8.5732919999999987E-7</v>
      </c>
      <c r="O108" s="188">
        <f t="shared" si="16"/>
        <v>8.9395488000000005E-6</v>
      </c>
      <c r="P108" s="188">
        <f t="shared" si="16"/>
        <v>6.1850880000000004E-7</v>
      </c>
      <c r="Q108" s="188">
        <f t="shared" si="16"/>
        <v>9.5462640000000019E-7</v>
      </c>
      <c r="R108" s="188">
        <f t="shared" si="16"/>
        <v>1.1370013200000002E-5</v>
      </c>
      <c r="S108" s="188">
        <f t="shared" si="16"/>
        <v>1.8712402800000002E-4</v>
      </c>
      <c r="T108" s="188">
        <f t="shared" si="16"/>
        <v>0</v>
      </c>
      <c r="U108" s="188">
        <f t="shared" si="16"/>
        <v>0</v>
      </c>
      <c r="V108" s="188">
        <f t="shared" si="16"/>
        <v>2.0982403260000004E-4</v>
      </c>
      <c r="W108" s="188">
        <f t="shared" si="16"/>
        <v>0</v>
      </c>
      <c r="X108" s="188">
        <f t="shared" si="16"/>
        <v>0</v>
      </c>
      <c r="Y108" s="188">
        <f t="shared" si="16"/>
        <v>0</v>
      </c>
      <c r="Z108" s="188">
        <f t="shared" si="16"/>
        <v>2.0319325162499999E-2</v>
      </c>
      <c r="AA108" s="188">
        <f t="shared" si="16"/>
        <v>2.0529149195100002E-2</v>
      </c>
      <c r="AB108" s="188">
        <f t="shared" si="16"/>
        <v>2.0716273223100004E-2</v>
      </c>
      <c r="AC108" s="187"/>
    </row>
    <row r="109" spans="1:29" ht="21" customHeight="1" x14ac:dyDescent="0.35">
      <c r="A109" s="128"/>
      <c r="B109" s="107">
        <v>2020</v>
      </c>
      <c r="C109" s="108" t="s">
        <v>17</v>
      </c>
      <c r="D109" s="188">
        <f t="shared" si="16"/>
        <v>8.9680769059568397E-5</v>
      </c>
      <c r="E109" s="188">
        <f t="shared" si="16"/>
        <v>4.2259131848995504E-5</v>
      </c>
      <c r="F109" s="188">
        <f t="shared" si="16"/>
        <v>2.2633613300722295E-5</v>
      </c>
      <c r="G109" s="188">
        <f t="shared" si="16"/>
        <v>1.3139740706465146E-5</v>
      </c>
      <c r="H109" s="188">
        <f t="shared" si="16"/>
        <v>1.6771325491575135E-4</v>
      </c>
      <c r="I109" s="188">
        <f t="shared" si="16"/>
        <v>2.8296178056304166E-6</v>
      </c>
      <c r="J109" s="188">
        <f t="shared" si="16"/>
        <v>2.7616185426192337E-6</v>
      </c>
      <c r="K109" s="188">
        <f t="shared" si="16"/>
        <v>1.777194644848129E-6</v>
      </c>
      <c r="L109" s="188">
        <f t="shared" si="16"/>
        <v>1.4402579151939976E-6</v>
      </c>
      <c r="M109" s="188">
        <f t="shared" si="16"/>
        <v>8.8086889082917775E-6</v>
      </c>
      <c r="N109" s="188">
        <f t="shared" si="16"/>
        <v>8.2546527447401012E-7</v>
      </c>
      <c r="O109" s="188">
        <f t="shared" si="16"/>
        <v>9.2553199962936759E-6</v>
      </c>
      <c r="P109" s="188">
        <f t="shared" si="16"/>
        <v>5.5176468368000658E-7</v>
      </c>
      <c r="Q109" s="188">
        <f t="shared" si="16"/>
        <v>8.5672286297032221E-7</v>
      </c>
      <c r="R109" s="188">
        <f t="shared" si="16"/>
        <v>1.1489272817418016E-5</v>
      </c>
      <c r="S109" s="188">
        <f t="shared" si="16"/>
        <v>1.8801121664146114E-4</v>
      </c>
      <c r="T109" s="188">
        <f t="shared" si="16"/>
        <v>0</v>
      </c>
      <c r="U109" s="188">
        <f t="shared" si="16"/>
        <v>0</v>
      </c>
      <c r="V109" s="188">
        <f t="shared" si="16"/>
        <v>2.2930942879477703E-4</v>
      </c>
      <c r="W109" s="188">
        <f t="shared" si="16"/>
        <v>0</v>
      </c>
      <c r="X109" s="188">
        <f t="shared" si="16"/>
        <v>0</v>
      </c>
      <c r="Y109" s="188">
        <f t="shared" si="16"/>
        <v>0</v>
      </c>
      <c r="Z109" s="188">
        <f t="shared" si="16"/>
        <v>2.0919701745098086E-2</v>
      </c>
      <c r="AA109" s="188">
        <f t="shared" si="16"/>
        <v>2.1149011173892864E-2</v>
      </c>
      <c r="AB109" s="188">
        <f t="shared" si="16"/>
        <v>2.1337022390534324E-2</v>
      </c>
      <c r="AC109" s="187"/>
    </row>
    <row r="110" spans="1:29" ht="21" customHeight="1" x14ac:dyDescent="0.35">
      <c r="A110" s="128"/>
      <c r="B110" s="107">
        <v>2021</v>
      </c>
      <c r="C110" s="108" t="s">
        <v>17</v>
      </c>
      <c r="D110" s="188">
        <f t="shared" si="16"/>
        <v>9.1325395654858401E-5</v>
      </c>
      <c r="E110" s="188">
        <f t="shared" si="16"/>
        <v>4.2192993371559705E-5</v>
      </c>
      <c r="F110" s="188">
        <f t="shared" si="16"/>
        <v>2.2487958015782874E-5</v>
      </c>
      <c r="G110" s="188">
        <f t="shared" si="16"/>
        <v>1.2602481067907102E-5</v>
      </c>
      <c r="H110" s="188">
        <f t="shared" si="16"/>
        <v>1.686088281101081E-4</v>
      </c>
      <c r="I110" s="188">
        <f t="shared" si="16"/>
        <v>2.7610245037305549E-6</v>
      </c>
      <c r="J110" s="188">
        <f t="shared" si="16"/>
        <v>2.8177229963721618E-6</v>
      </c>
      <c r="K110" s="188">
        <f t="shared" si="16"/>
        <v>1.7794553618342169E-6</v>
      </c>
      <c r="L110" s="188">
        <f t="shared" si="16"/>
        <v>1.3817147044758028E-6</v>
      </c>
      <c r="M110" s="188">
        <f t="shared" si="16"/>
        <v>8.7399175664127383E-6</v>
      </c>
      <c r="N110" s="188">
        <f t="shared" si="16"/>
        <v>7.9478561952917603E-7</v>
      </c>
      <c r="O110" s="188">
        <f t="shared" si="16"/>
        <v>9.5822451613881903E-6</v>
      </c>
      <c r="P110" s="188">
        <f t="shared" si="16"/>
        <v>4.9222301470326326E-7</v>
      </c>
      <c r="Q110" s="188">
        <f t="shared" si="16"/>
        <v>7.6886001050889162E-7</v>
      </c>
      <c r="R110" s="188">
        <f t="shared" si="16"/>
        <v>1.1638113806129523E-5</v>
      </c>
      <c r="S110" s="188">
        <f t="shared" si="16"/>
        <v>1.8898685948265034E-4</v>
      </c>
      <c r="T110" s="188">
        <f t="shared" si="16"/>
        <v>0</v>
      </c>
      <c r="U110" s="188">
        <f t="shared" si="16"/>
        <v>0</v>
      </c>
      <c r="V110" s="188">
        <f t="shared" si="16"/>
        <v>2.5060434442430459E-4</v>
      </c>
      <c r="W110" s="188">
        <f t="shared" si="16"/>
        <v>0</v>
      </c>
      <c r="X110" s="188">
        <f t="shared" si="16"/>
        <v>0</v>
      </c>
      <c r="Y110" s="188">
        <f t="shared" si="16"/>
        <v>0</v>
      </c>
      <c r="Z110" s="188">
        <f t="shared" si="16"/>
        <v>2.1537817698371604E-2</v>
      </c>
      <c r="AA110" s="188">
        <f t="shared" si="16"/>
        <v>2.1788422042795907E-2</v>
      </c>
      <c r="AB110" s="188">
        <f t="shared" si="16"/>
        <v>2.1977408902278558E-2</v>
      </c>
      <c r="AC110" s="187"/>
    </row>
    <row r="111" spans="1:29" ht="21" customHeight="1" x14ac:dyDescent="0.35">
      <c r="A111" s="128"/>
      <c r="B111" s="108">
        <v>2022</v>
      </c>
      <c r="C111" s="108" t="s">
        <v>17</v>
      </c>
      <c r="D111" s="188">
        <f t="shared" si="16"/>
        <v>9.300018252493524E-5</v>
      </c>
      <c r="E111" s="188">
        <f t="shared" si="16"/>
        <v>4.2126958405436295E-5</v>
      </c>
      <c r="F111" s="188">
        <f t="shared" si="16"/>
        <v>2.2343240073977705E-5</v>
      </c>
      <c r="G111" s="188">
        <f t="shared" si="16"/>
        <v>1.208718897997823E-5</v>
      </c>
      <c r="H111" s="188">
        <f t="shared" si="16"/>
        <v>1.6955756998432748E-4</v>
      </c>
      <c r="I111" s="188">
        <f t="shared" si="16"/>
        <v>2.6940939850716542E-6</v>
      </c>
      <c r="J111" s="188">
        <f t="shared" si="16"/>
        <v>2.8749672562504971E-6</v>
      </c>
      <c r="K111" s="188">
        <f t="shared" si="16"/>
        <v>1.781718954611826E-6</v>
      </c>
      <c r="L111" s="188">
        <f t="shared" si="16"/>
        <v>1.3255511422115677E-6</v>
      </c>
      <c r="M111" s="188">
        <f t="shared" si="16"/>
        <v>8.6763313381455442E-6</v>
      </c>
      <c r="N111" s="188">
        <f t="shared" si="16"/>
        <v>7.6524621997319993E-7</v>
      </c>
      <c r="O111" s="188">
        <f t="shared" si="16"/>
        <v>9.9207182863171404E-6</v>
      </c>
      <c r="P111" s="188">
        <f t="shared" si="16"/>
        <v>4.3910656729179163E-7</v>
      </c>
      <c r="Q111" s="188">
        <f t="shared" si="16"/>
        <v>6.9000810099801298E-7</v>
      </c>
      <c r="R111" s="188">
        <f t="shared" si="16"/>
        <v>1.1815079174580144E-5</v>
      </c>
      <c r="S111" s="188">
        <f t="shared" si="16"/>
        <v>1.9004898049705316E-4</v>
      </c>
      <c r="T111" s="188">
        <f t="shared" si="16"/>
        <v>0</v>
      </c>
      <c r="U111" s="188">
        <f t="shared" si="16"/>
        <v>0</v>
      </c>
      <c r="V111" s="188">
        <f t="shared" si="16"/>
        <v>2.7387682126469079E-4</v>
      </c>
      <c r="W111" s="188">
        <f t="shared" si="16"/>
        <v>0</v>
      </c>
      <c r="X111" s="188">
        <f t="shared" si="16"/>
        <v>0</v>
      </c>
      <c r="Y111" s="188">
        <f t="shared" si="16"/>
        <v>0</v>
      </c>
      <c r="Z111" s="188">
        <f t="shared" si="16"/>
        <v>2.2174197168799745E-2</v>
      </c>
      <c r="AA111" s="188">
        <f t="shared" si="16"/>
        <v>2.2448073990064436E-2</v>
      </c>
      <c r="AB111" s="188">
        <f t="shared" si="16"/>
        <v>2.2638122970561485E-2</v>
      </c>
      <c r="AC111" s="187"/>
    </row>
    <row r="112" spans="1:29" ht="21" customHeight="1" x14ac:dyDescent="0.35">
      <c r="A112" s="128"/>
      <c r="B112" s="117">
        <v>2023</v>
      </c>
      <c r="C112" s="117" t="s">
        <v>17</v>
      </c>
      <c r="D112" s="189">
        <f t="shared" si="16"/>
        <v>9.4705682769315785E-5</v>
      </c>
      <c r="E112" s="189">
        <f t="shared" si="16"/>
        <v>4.2061026788622863E-5</v>
      </c>
      <c r="F112" s="189">
        <f t="shared" si="16"/>
        <v>2.2199453443173094E-5</v>
      </c>
      <c r="G112" s="189">
        <f t="shared" si="16"/>
        <v>1.1592966230257554E-5</v>
      </c>
      <c r="H112" s="189">
        <f t="shared" si="16"/>
        <v>1.7055912923136926E-4</v>
      </c>
      <c r="I112" s="189">
        <f t="shared" si="16"/>
        <v>2.6287859418098015E-6</v>
      </c>
      <c r="J112" s="189">
        <f t="shared" si="16"/>
        <v>2.9333744783125659E-6</v>
      </c>
      <c r="K112" s="189">
        <f t="shared" si="16"/>
        <v>1.7839854268391664E-6</v>
      </c>
      <c r="L112" s="189">
        <f t="shared" si="16"/>
        <v>1.2716705011002966E-6</v>
      </c>
      <c r="M112" s="189">
        <f t="shared" si="16"/>
        <v>8.6178163480618312E-6</v>
      </c>
      <c r="N112" s="189">
        <f t="shared" si="16"/>
        <v>7.3680469650441899E-7</v>
      </c>
      <c r="O112" s="189">
        <f t="shared" si="16"/>
        <v>1.0271147279037994E-5</v>
      </c>
      <c r="P112" s="189">
        <f t="shared" si="16"/>
        <v>3.917219871464544E-7</v>
      </c>
      <c r="Q112" s="189">
        <f t="shared" si="16"/>
        <v>6.1924299994189657E-7</v>
      </c>
      <c r="R112" s="189">
        <f t="shared" si="16"/>
        <v>1.2018916962630762E-5</v>
      </c>
      <c r="S112" s="189">
        <f t="shared" si="16"/>
        <v>1.9119586254206185E-4</v>
      </c>
      <c r="T112" s="189">
        <f t="shared" si="16"/>
        <v>0</v>
      </c>
      <c r="U112" s="189">
        <f t="shared" si="16"/>
        <v>0</v>
      </c>
      <c r="V112" s="189">
        <f t="shared" si="16"/>
        <v>2.9931050636158396E-4</v>
      </c>
      <c r="W112" s="189">
        <f t="shared" si="16"/>
        <v>0</v>
      </c>
      <c r="X112" s="189">
        <f t="shared" si="16"/>
        <v>0</v>
      </c>
      <c r="Y112" s="189">
        <f t="shared" si="16"/>
        <v>0</v>
      </c>
      <c r="Z112" s="189">
        <f t="shared" si="16"/>
        <v>2.2829379789855952E-2</v>
      </c>
      <c r="AA112" s="189">
        <f t="shared" si="16"/>
        <v>2.3128690296217537E-2</v>
      </c>
      <c r="AB112" s="189">
        <f t="shared" si="16"/>
        <v>2.3319886158759601E-2</v>
      </c>
      <c r="AC112" s="187"/>
    </row>
    <row r="113" spans="1:29" ht="21" customHeight="1" x14ac:dyDescent="0.35">
      <c r="A113" s="128"/>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row>
    <row r="114" spans="1:29" ht="21" customHeight="1" x14ac:dyDescent="0.35">
      <c r="A114" s="128"/>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row>
    <row r="115" spans="1:29" ht="21" customHeight="1" x14ac:dyDescent="0.35">
      <c r="A115" s="128"/>
      <c r="B115" s="178" t="s">
        <v>85</v>
      </c>
      <c r="C115" s="179" t="s">
        <v>149</v>
      </c>
      <c r="D115" s="179">
        <v>233</v>
      </c>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row>
    <row r="116" spans="1:29" ht="21" customHeight="1" x14ac:dyDescent="0.35">
      <c r="A116" s="128"/>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row>
    <row r="117" spans="1:29" ht="21" customHeight="1" x14ac:dyDescent="0.35">
      <c r="A117" s="128"/>
      <c r="B117" s="391" t="s">
        <v>139</v>
      </c>
      <c r="C117" s="357"/>
      <c r="D117" s="357"/>
      <c r="E117" s="357"/>
      <c r="F117" s="357"/>
      <c r="G117" s="357"/>
      <c r="H117" s="357"/>
      <c r="I117" s="357"/>
      <c r="J117" s="357"/>
      <c r="K117" s="357"/>
      <c r="L117" s="357"/>
      <c r="M117" s="357"/>
      <c r="N117" s="357"/>
      <c r="O117" s="357"/>
      <c r="P117" s="357"/>
      <c r="Q117" s="357"/>
      <c r="R117" s="357"/>
      <c r="S117" s="357"/>
      <c r="T117" s="357"/>
      <c r="U117" s="357"/>
      <c r="V117" s="357"/>
      <c r="W117" s="357"/>
      <c r="X117" s="357"/>
      <c r="Y117" s="357"/>
      <c r="Z117" s="357"/>
      <c r="AA117" s="357"/>
      <c r="AB117" s="356"/>
      <c r="AC117" s="120"/>
    </row>
    <row r="118" spans="1:29" ht="21" customHeight="1" x14ac:dyDescent="0.35">
      <c r="A118" s="128"/>
      <c r="B118" s="389" t="s">
        <v>76</v>
      </c>
      <c r="C118" s="389" t="s">
        <v>71</v>
      </c>
      <c r="D118" s="390" t="s">
        <v>122</v>
      </c>
      <c r="E118" s="357"/>
      <c r="F118" s="357"/>
      <c r="G118" s="357"/>
      <c r="H118" s="356"/>
      <c r="I118" s="390" t="s">
        <v>123</v>
      </c>
      <c r="J118" s="357"/>
      <c r="K118" s="357"/>
      <c r="L118" s="357"/>
      <c r="M118" s="356"/>
      <c r="N118" s="390" t="s">
        <v>124</v>
      </c>
      <c r="O118" s="357"/>
      <c r="P118" s="357"/>
      <c r="Q118" s="357"/>
      <c r="R118" s="356"/>
      <c r="S118" s="389" t="s">
        <v>125</v>
      </c>
      <c r="T118" s="389" t="s">
        <v>59</v>
      </c>
      <c r="U118" s="389" t="s">
        <v>126</v>
      </c>
      <c r="V118" s="389" t="s">
        <v>58</v>
      </c>
      <c r="W118" s="389" t="s">
        <v>127</v>
      </c>
      <c r="X118" s="389" t="s">
        <v>54</v>
      </c>
      <c r="Y118" s="389" t="s">
        <v>52</v>
      </c>
      <c r="Z118" s="389" t="s">
        <v>60</v>
      </c>
      <c r="AA118" s="389" t="s">
        <v>128</v>
      </c>
      <c r="AB118" s="389" t="s">
        <v>129</v>
      </c>
      <c r="AC118" s="389" t="s">
        <v>348</v>
      </c>
    </row>
    <row r="119" spans="1:29" ht="21" customHeight="1" x14ac:dyDescent="0.35">
      <c r="A119" s="128"/>
      <c r="B119" s="354"/>
      <c r="C119" s="354"/>
      <c r="D119" s="389" t="s">
        <v>47</v>
      </c>
      <c r="E119" s="390" t="s">
        <v>130</v>
      </c>
      <c r="F119" s="357"/>
      <c r="G119" s="356"/>
      <c r="H119" s="389" t="s">
        <v>131</v>
      </c>
      <c r="I119" s="389" t="s">
        <v>47</v>
      </c>
      <c r="J119" s="390" t="s">
        <v>130</v>
      </c>
      <c r="K119" s="357"/>
      <c r="L119" s="356"/>
      <c r="M119" s="389" t="s">
        <v>132</v>
      </c>
      <c r="N119" s="389" t="s">
        <v>47</v>
      </c>
      <c r="O119" s="390" t="s">
        <v>130</v>
      </c>
      <c r="P119" s="357"/>
      <c r="Q119" s="356"/>
      <c r="R119" s="389" t="s">
        <v>133</v>
      </c>
      <c r="S119" s="354"/>
      <c r="T119" s="354"/>
      <c r="U119" s="354"/>
      <c r="V119" s="354"/>
      <c r="W119" s="354"/>
      <c r="X119" s="354"/>
      <c r="Y119" s="354"/>
      <c r="Z119" s="354"/>
      <c r="AA119" s="354"/>
      <c r="AB119" s="354"/>
      <c r="AC119" s="354"/>
    </row>
    <row r="120" spans="1:29" ht="21" customHeight="1" x14ac:dyDescent="0.35">
      <c r="A120" s="128"/>
      <c r="B120" s="351"/>
      <c r="C120" s="351"/>
      <c r="D120" s="351"/>
      <c r="E120" s="172" t="s">
        <v>134</v>
      </c>
      <c r="F120" s="172" t="s">
        <v>135</v>
      </c>
      <c r="G120" s="172" t="s">
        <v>136</v>
      </c>
      <c r="H120" s="351"/>
      <c r="I120" s="351"/>
      <c r="J120" s="172" t="s">
        <v>134</v>
      </c>
      <c r="K120" s="172" t="s">
        <v>135</v>
      </c>
      <c r="L120" s="172" t="s">
        <v>136</v>
      </c>
      <c r="M120" s="351"/>
      <c r="N120" s="351"/>
      <c r="O120" s="172" t="s">
        <v>134</v>
      </c>
      <c r="P120" s="172" t="s">
        <v>135</v>
      </c>
      <c r="Q120" s="172" t="s">
        <v>136</v>
      </c>
      <c r="R120" s="351"/>
      <c r="S120" s="351"/>
      <c r="T120" s="351"/>
      <c r="U120" s="351"/>
      <c r="V120" s="351"/>
      <c r="W120" s="351"/>
      <c r="X120" s="351"/>
      <c r="Y120" s="351"/>
      <c r="Z120" s="351"/>
      <c r="AA120" s="351"/>
      <c r="AB120" s="351"/>
      <c r="AC120" s="351"/>
    </row>
    <row r="121" spans="1:29" ht="21" customHeight="1" x14ac:dyDescent="0.35">
      <c r="A121" s="128"/>
      <c r="B121" s="122">
        <v>2003</v>
      </c>
      <c r="C121" s="173" t="s">
        <v>17</v>
      </c>
      <c r="D121" s="223">
        <f t="shared" ref="D121:AB131" si="17">D6*$D$115/10^9</f>
        <v>8.4858599999999994E-5</v>
      </c>
      <c r="E121" s="223">
        <f t="shared" si="17"/>
        <v>3.5229600000000006E-5</v>
      </c>
      <c r="F121" s="223">
        <f t="shared" si="17"/>
        <v>4.3897200000000004E-5</v>
      </c>
      <c r="G121" s="223">
        <f t="shared" si="17"/>
        <v>2.6002800000000005E-5</v>
      </c>
      <c r="H121" s="223">
        <f t="shared" si="17"/>
        <v>1.8998819999999997E-4</v>
      </c>
      <c r="I121" s="223">
        <f t="shared" si="17"/>
        <v>1.4958599999999996E-5</v>
      </c>
      <c r="J121" s="223">
        <f t="shared" si="17"/>
        <v>8.4811999999999994E-6</v>
      </c>
      <c r="K121" s="223">
        <f t="shared" si="17"/>
        <v>9.9724000000000013E-6</v>
      </c>
      <c r="L121" s="223">
        <f t="shared" si="17"/>
        <v>7.7356000000000009E-6</v>
      </c>
      <c r="M121" s="223">
        <f t="shared" si="17"/>
        <v>4.1147800000000006E-5</v>
      </c>
      <c r="N121" s="223">
        <f t="shared" si="17"/>
        <v>1.8174E-6</v>
      </c>
      <c r="O121" s="223">
        <f t="shared" si="17"/>
        <v>1.0251999999999999E-6</v>
      </c>
      <c r="P121" s="223">
        <f t="shared" si="17"/>
        <v>1.9572000000000001E-6</v>
      </c>
      <c r="Q121" s="223">
        <f t="shared" si="17"/>
        <v>1.8640000000000001E-6</v>
      </c>
      <c r="R121" s="223">
        <f t="shared" si="17"/>
        <v>6.6638000000000005E-6</v>
      </c>
      <c r="S121" s="223">
        <f t="shared" si="17"/>
        <v>2.3779980000000002E-4</v>
      </c>
      <c r="T121" s="223">
        <f t="shared" si="17"/>
        <v>0</v>
      </c>
      <c r="U121" s="223">
        <f t="shared" si="17"/>
        <v>0</v>
      </c>
      <c r="V121" s="223">
        <f t="shared" si="17"/>
        <v>1.3103919999999999E-4</v>
      </c>
      <c r="W121" s="223">
        <f t="shared" si="17"/>
        <v>0</v>
      </c>
      <c r="X121" s="223">
        <f t="shared" si="17"/>
        <v>0</v>
      </c>
      <c r="Y121" s="223">
        <f t="shared" si="17"/>
        <v>0</v>
      </c>
      <c r="Z121" s="223">
        <f t="shared" si="17"/>
        <v>7.1158200000000001E-3</v>
      </c>
      <c r="AA121" s="223">
        <f t="shared" si="17"/>
        <v>7.2468592000000005E-3</v>
      </c>
      <c r="AB121" s="223">
        <f t="shared" si="17"/>
        <v>7.4846590000000003E-3</v>
      </c>
      <c r="AC121" s="175"/>
    </row>
    <row r="122" spans="1:29" ht="21" customHeight="1" x14ac:dyDescent="0.35">
      <c r="A122" s="128"/>
      <c r="B122" s="107">
        <v>2004</v>
      </c>
      <c r="C122" s="108" t="s">
        <v>17</v>
      </c>
      <c r="D122" s="224">
        <f t="shared" si="17"/>
        <v>8.3807548649999977E-5</v>
      </c>
      <c r="E122" s="224">
        <f t="shared" si="17"/>
        <v>3.4460653400000005E-5</v>
      </c>
      <c r="F122" s="224">
        <f t="shared" si="17"/>
        <v>4.3260643999999997E-5</v>
      </c>
      <c r="G122" s="224">
        <f t="shared" si="17"/>
        <v>2.5458512000000003E-5</v>
      </c>
      <c r="H122" s="224">
        <f t="shared" si="17"/>
        <v>1.8698735805E-4</v>
      </c>
      <c r="I122" s="224">
        <f t="shared" si="17"/>
        <v>1.2396345599999998E-5</v>
      </c>
      <c r="J122" s="224">
        <f t="shared" si="17"/>
        <v>7.1026089000000001E-6</v>
      </c>
      <c r="K122" s="224">
        <f t="shared" si="17"/>
        <v>8.2074017000000011E-6</v>
      </c>
      <c r="L122" s="224">
        <f t="shared" si="17"/>
        <v>6.3166766000000007E-6</v>
      </c>
      <c r="M122" s="224">
        <f t="shared" si="17"/>
        <v>3.4023032800000003E-5</v>
      </c>
      <c r="N122" s="224">
        <f t="shared" si="17"/>
        <v>1.7202389999999999E-6</v>
      </c>
      <c r="O122" s="224">
        <f t="shared" si="17"/>
        <v>1.1537694E-6</v>
      </c>
      <c r="P122" s="224">
        <f t="shared" si="17"/>
        <v>1.9305215000000005E-6</v>
      </c>
      <c r="Q122" s="224">
        <f t="shared" si="17"/>
        <v>1.6671616000000001E-6</v>
      </c>
      <c r="R122" s="224">
        <f t="shared" si="17"/>
        <v>6.4716915000000003E-6</v>
      </c>
      <c r="S122" s="224">
        <f t="shared" si="17"/>
        <v>2.2748208235000002E-4</v>
      </c>
      <c r="T122" s="224">
        <f t="shared" si="17"/>
        <v>0</v>
      </c>
      <c r="U122" s="224">
        <f t="shared" si="17"/>
        <v>0</v>
      </c>
      <c r="V122" s="224">
        <f t="shared" si="17"/>
        <v>1.2371867784999999E-4</v>
      </c>
      <c r="W122" s="224">
        <f t="shared" si="17"/>
        <v>0</v>
      </c>
      <c r="X122" s="224">
        <f t="shared" si="17"/>
        <v>0</v>
      </c>
      <c r="Y122" s="224">
        <f t="shared" si="17"/>
        <v>0</v>
      </c>
      <c r="Z122" s="224">
        <f t="shared" si="17"/>
        <v>7.62113875E-3</v>
      </c>
      <c r="AA122" s="224">
        <f t="shared" si="17"/>
        <v>7.7448574278499993E-3</v>
      </c>
      <c r="AB122" s="224">
        <f t="shared" si="17"/>
        <v>7.9723395101999987E-3</v>
      </c>
      <c r="AC122" s="175"/>
    </row>
    <row r="123" spans="1:29" ht="21" customHeight="1" x14ac:dyDescent="0.35">
      <c r="A123" s="128"/>
      <c r="B123" s="107">
        <v>2005</v>
      </c>
      <c r="C123" s="108" t="s">
        <v>17</v>
      </c>
      <c r="D123" s="224">
        <f t="shared" si="17"/>
        <v>8.2756497299999986E-5</v>
      </c>
      <c r="E123" s="224">
        <f t="shared" si="17"/>
        <v>3.3691706799999997E-5</v>
      </c>
      <c r="F123" s="224">
        <f t="shared" si="17"/>
        <v>4.2624088000000005E-5</v>
      </c>
      <c r="G123" s="224">
        <f t="shared" si="17"/>
        <v>2.4914224000000002E-5</v>
      </c>
      <c r="H123" s="224">
        <f t="shared" si="17"/>
        <v>1.839865161E-4</v>
      </c>
      <c r="I123" s="224">
        <f t="shared" si="17"/>
        <v>9.8340911999999981E-6</v>
      </c>
      <c r="J123" s="224">
        <f t="shared" si="17"/>
        <v>5.7240178000000008E-6</v>
      </c>
      <c r="K123" s="224">
        <f t="shared" si="17"/>
        <v>6.4424034000000008E-6</v>
      </c>
      <c r="L123" s="224">
        <f t="shared" si="17"/>
        <v>4.8977532000000004E-6</v>
      </c>
      <c r="M123" s="224">
        <f t="shared" si="17"/>
        <v>2.68982656E-5</v>
      </c>
      <c r="N123" s="224">
        <f t="shared" si="17"/>
        <v>1.6230779999999998E-6</v>
      </c>
      <c r="O123" s="224">
        <f t="shared" si="17"/>
        <v>1.2823388000000001E-6</v>
      </c>
      <c r="P123" s="224">
        <f t="shared" si="17"/>
        <v>1.9038430000000002E-6</v>
      </c>
      <c r="Q123" s="224">
        <f t="shared" si="17"/>
        <v>1.4703232E-6</v>
      </c>
      <c r="R123" s="224">
        <f t="shared" si="17"/>
        <v>6.2795830000000001E-6</v>
      </c>
      <c r="S123" s="224">
        <f t="shared" si="17"/>
        <v>2.1716436470000001E-4</v>
      </c>
      <c r="T123" s="224">
        <f t="shared" si="17"/>
        <v>0</v>
      </c>
      <c r="U123" s="224">
        <f t="shared" si="17"/>
        <v>0</v>
      </c>
      <c r="V123" s="224">
        <f t="shared" si="17"/>
        <v>1.163981557E-4</v>
      </c>
      <c r="W123" s="224">
        <f t="shared" si="17"/>
        <v>0</v>
      </c>
      <c r="X123" s="224">
        <f t="shared" si="17"/>
        <v>0</v>
      </c>
      <c r="Y123" s="224">
        <f t="shared" si="17"/>
        <v>0</v>
      </c>
      <c r="Z123" s="224">
        <f t="shared" si="17"/>
        <v>8.1264574999999999E-3</v>
      </c>
      <c r="AA123" s="224">
        <f t="shared" si="17"/>
        <v>8.2428556556999998E-3</v>
      </c>
      <c r="AB123" s="224">
        <f t="shared" si="17"/>
        <v>8.4600200204000015E-3</v>
      </c>
      <c r="AC123" s="175"/>
    </row>
    <row r="124" spans="1:29" ht="21" customHeight="1" x14ac:dyDescent="0.35">
      <c r="A124" s="128"/>
      <c r="B124" s="107">
        <v>2006</v>
      </c>
      <c r="C124" s="108" t="s">
        <v>17</v>
      </c>
      <c r="D124" s="224">
        <f t="shared" si="17"/>
        <v>8.1705445949999995E-5</v>
      </c>
      <c r="E124" s="224">
        <f t="shared" si="17"/>
        <v>3.2922760200000003E-5</v>
      </c>
      <c r="F124" s="224">
        <f t="shared" si="17"/>
        <v>4.1987531999999998E-5</v>
      </c>
      <c r="G124" s="224">
        <f t="shared" si="17"/>
        <v>2.4369936E-5</v>
      </c>
      <c r="H124" s="224">
        <f t="shared" si="17"/>
        <v>1.8098567415E-4</v>
      </c>
      <c r="I124" s="224">
        <f t="shared" si="17"/>
        <v>7.2718368000000001E-6</v>
      </c>
      <c r="J124" s="224">
        <f t="shared" si="17"/>
        <v>4.3454267000000006E-6</v>
      </c>
      <c r="K124" s="224">
        <f t="shared" si="17"/>
        <v>4.6774050999999998E-6</v>
      </c>
      <c r="L124" s="224">
        <f t="shared" si="17"/>
        <v>3.4788298000000002E-6</v>
      </c>
      <c r="M124" s="224">
        <f t="shared" si="17"/>
        <v>1.9773498400000001E-5</v>
      </c>
      <c r="N124" s="224">
        <f t="shared" si="17"/>
        <v>1.5259169999999999E-6</v>
      </c>
      <c r="O124" s="224">
        <f t="shared" si="17"/>
        <v>1.4109082E-6</v>
      </c>
      <c r="P124" s="224">
        <f t="shared" si="17"/>
        <v>1.8771644999999998E-6</v>
      </c>
      <c r="Q124" s="224">
        <f t="shared" si="17"/>
        <v>1.2734847999999999E-6</v>
      </c>
      <c r="R124" s="224">
        <f t="shared" si="17"/>
        <v>6.0874745E-6</v>
      </c>
      <c r="S124" s="224">
        <f t="shared" si="17"/>
        <v>2.0684664705000001E-4</v>
      </c>
      <c r="T124" s="224">
        <f t="shared" si="17"/>
        <v>0</v>
      </c>
      <c r="U124" s="224">
        <f t="shared" si="17"/>
        <v>0</v>
      </c>
      <c r="V124" s="224">
        <f t="shared" si="17"/>
        <v>1.0907763355000002E-4</v>
      </c>
      <c r="W124" s="224">
        <f t="shared" si="17"/>
        <v>0</v>
      </c>
      <c r="X124" s="224">
        <f t="shared" si="17"/>
        <v>0</v>
      </c>
      <c r="Y124" s="224">
        <f t="shared" si="17"/>
        <v>0</v>
      </c>
      <c r="Z124" s="224">
        <f t="shared" si="17"/>
        <v>8.6317762500000006E-3</v>
      </c>
      <c r="AA124" s="224">
        <f t="shared" si="17"/>
        <v>8.7408538835500021E-3</v>
      </c>
      <c r="AB124" s="224">
        <f t="shared" si="17"/>
        <v>8.9477005306000008E-3</v>
      </c>
      <c r="AC124" s="175"/>
    </row>
    <row r="125" spans="1:29" ht="21" customHeight="1" x14ac:dyDescent="0.35">
      <c r="A125" s="128"/>
      <c r="B125" s="107">
        <v>2007</v>
      </c>
      <c r="C125" s="108" t="s">
        <v>17</v>
      </c>
      <c r="D125" s="224">
        <f t="shared" si="17"/>
        <v>8.0654394599999991E-5</v>
      </c>
      <c r="E125" s="224">
        <f t="shared" si="17"/>
        <v>3.2153813600000002E-5</v>
      </c>
      <c r="F125" s="224">
        <f t="shared" si="17"/>
        <v>4.1350976000000005E-5</v>
      </c>
      <c r="G125" s="224">
        <f t="shared" si="17"/>
        <v>2.3825648000000002E-5</v>
      </c>
      <c r="H125" s="224">
        <f t="shared" si="17"/>
        <v>1.7798483219999997E-4</v>
      </c>
      <c r="I125" s="224">
        <f t="shared" si="17"/>
        <v>4.7095823999999995E-6</v>
      </c>
      <c r="J125" s="224">
        <f t="shared" si="17"/>
        <v>2.9668356000000001E-6</v>
      </c>
      <c r="K125" s="224">
        <f t="shared" si="17"/>
        <v>2.9124068000000004E-6</v>
      </c>
      <c r="L125" s="224">
        <f t="shared" si="17"/>
        <v>2.0599063999999999E-6</v>
      </c>
      <c r="M125" s="224">
        <f t="shared" si="17"/>
        <v>1.2648731199999999E-5</v>
      </c>
      <c r="N125" s="224">
        <f t="shared" si="17"/>
        <v>1.4287559999999998E-6</v>
      </c>
      <c r="O125" s="224">
        <f t="shared" si="17"/>
        <v>1.5394776000000001E-6</v>
      </c>
      <c r="P125" s="224">
        <f t="shared" si="17"/>
        <v>1.8504860000000001E-6</v>
      </c>
      <c r="Q125" s="224">
        <f t="shared" si="17"/>
        <v>1.0766464000000002E-6</v>
      </c>
      <c r="R125" s="224">
        <f t="shared" si="17"/>
        <v>5.8953659999999998E-6</v>
      </c>
      <c r="S125" s="224">
        <f t="shared" si="17"/>
        <v>1.9652892939999998E-4</v>
      </c>
      <c r="T125" s="224">
        <f t="shared" si="17"/>
        <v>0</v>
      </c>
      <c r="U125" s="224">
        <f t="shared" si="17"/>
        <v>0</v>
      </c>
      <c r="V125" s="224">
        <f t="shared" si="17"/>
        <v>1.0175711139999999E-4</v>
      </c>
      <c r="W125" s="224">
        <f t="shared" si="17"/>
        <v>0</v>
      </c>
      <c r="X125" s="224">
        <f t="shared" si="17"/>
        <v>0</v>
      </c>
      <c r="Y125" s="224">
        <f t="shared" si="17"/>
        <v>0</v>
      </c>
      <c r="Z125" s="224">
        <f t="shared" si="17"/>
        <v>9.1370949999999996E-3</v>
      </c>
      <c r="AA125" s="224">
        <f t="shared" si="17"/>
        <v>9.2388521114000009E-3</v>
      </c>
      <c r="AB125" s="224">
        <f t="shared" si="17"/>
        <v>9.4353810408000002E-3</v>
      </c>
      <c r="AC125" s="175"/>
    </row>
    <row r="126" spans="1:29" ht="21" customHeight="1" x14ac:dyDescent="0.35">
      <c r="A126" s="128"/>
      <c r="B126" s="107">
        <v>2008</v>
      </c>
      <c r="C126" s="108" t="s">
        <v>17</v>
      </c>
      <c r="D126" s="224">
        <f t="shared" si="17"/>
        <v>7.7760366840000001E-5</v>
      </c>
      <c r="E126" s="224">
        <f t="shared" si="17"/>
        <v>3.3027470400000006E-5</v>
      </c>
      <c r="F126" s="224">
        <f t="shared" si="17"/>
        <v>3.7149035359999996E-5</v>
      </c>
      <c r="G126" s="224">
        <f t="shared" si="17"/>
        <v>2.2192765359999997E-5</v>
      </c>
      <c r="H126" s="224">
        <f t="shared" si="17"/>
        <v>1.7012963796E-4</v>
      </c>
      <c r="I126" s="224">
        <f t="shared" si="17"/>
        <v>4.3554410399999996E-6</v>
      </c>
      <c r="J126" s="224">
        <f t="shared" si="17"/>
        <v>2.7748063199999997E-6</v>
      </c>
      <c r="K126" s="224">
        <f t="shared" si="17"/>
        <v>2.6302158400000001E-6</v>
      </c>
      <c r="L126" s="224">
        <f t="shared" si="17"/>
        <v>1.9905656000000002E-6</v>
      </c>
      <c r="M126" s="224">
        <f t="shared" si="17"/>
        <v>1.1751028799999999E-5</v>
      </c>
      <c r="N126" s="224">
        <f t="shared" si="17"/>
        <v>1.33377588E-6</v>
      </c>
      <c r="O126" s="224">
        <f t="shared" si="17"/>
        <v>2.4283446400000003E-6</v>
      </c>
      <c r="P126" s="224">
        <f t="shared" si="17"/>
        <v>1.7151968800000002E-6</v>
      </c>
      <c r="Q126" s="224">
        <f t="shared" si="17"/>
        <v>1.2088599200000001E-6</v>
      </c>
      <c r="R126" s="224">
        <f t="shared" si="17"/>
        <v>6.6861773200000004E-6</v>
      </c>
      <c r="S126" s="224">
        <f t="shared" si="17"/>
        <v>1.8856684408E-4</v>
      </c>
      <c r="T126" s="224">
        <f t="shared" si="17"/>
        <v>0</v>
      </c>
      <c r="U126" s="224">
        <f t="shared" si="17"/>
        <v>0</v>
      </c>
      <c r="V126" s="224">
        <f t="shared" si="17"/>
        <v>1.0064155400000001E-4</v>
      </c>
      <c r="W126" s="224">
        <f t="shared" si="17"/>
        <v>0</v>
      </c>
      <c r="X126" s="224">
        <f t="shared" si="17"/>
        <v>0</v>
      </c>
      <c r="Y126" s="224">
        <f t="shared" si="17"/>
        <v>0</v>
      </c>
      <c r="Z126" s="224">
        <f t="shared" si="17"/>
        <v>1.0138520612000001E-2</v>
      </c>
      <c r="AA126" s="224">
        <f t="shared" si="17"/>
        <v>1.0239162166000003E-2</v>
      </c>
      <c r="AB126" s="224">
        <f t="shared" si="17"/>
        <v>1.0427729010080003E-2</v>
      </c>
      <c r="AC126" s="175"/>
    </row>
    <row r="127" spans="1:29" ht="21" customHeight="1" x14ac:dyDescent="0.35">
      <c r="A127" s="128"/>
      <c r="B127" s="107">
        <v>2009</v>
      </c>
      <c r="C127" s="108" t="s">
        <v>17</v>
      </c>
      <c r="D127" s="224">
        <f t="shared" si="17"/>
        <v>7.4866339080000011E-5</v>
      </c>
      <c r="E127" s="224">
        <f t="shared" si="17"/>
        <v>3.3901127200000004E-5</v>
      </c>
      <c r="F127" s="224">
        <f t="shared" si="17"/>
        <v>3.294709472E-5</v>
      </c>
      <c r="G127" s="224">
        <f t="shared" si="17"/>
        <v>2.0559882720000001E-5</v>
      </c>
      <c r="H127" s="224">
        <f t="shared" si="17"/>
        <v>1.6227444372000002E-4</v>
      </c>
      <c r="I127" s="224">
        <f t="shared" si="17"/>
        <v>4.001299679999999E-6</v>
      </c>
      <c r="J127" s="224">
        <f t="shared" si="17"/>
        <v>2.5827770399999998E-6</v>
      </c>
      <c r="K127" s="224">
        <f t="shared" si="17"/>
        <v>2.3480248799999998E-6</v>
      </c>
      <c r="L127" s="224">
        <f t="shared" si="17"/>
        <v>1.9212248000000001E-6</v>
      </c>
      <c r="M127" s="224">
        <f t="shared" si="17"/>
        <v>1.0853326399999999E-5</v>
      </c>
      <c r="N127" s="224">
        <f t="shared" si="17"/>
        <v>1.23879576E-6</v>
      </c>
      <c r="O127" s="224">
        <f t="shared" si="17"/>
        <v>3.3172116800000002E-6</v>
      </c>
      <c r="P127" s="224">
        <f t="shared" si="17"/>
        <v>1.5799077600000003E-6</v>
      </c>
      <c r="Q127" s="224">
        <f t="shared" si="17"/>
        <v>1.3410734400000002E-6</v>
      </c>
      <c r="R127" s="224">
        <f t="shared" si="17"/>
        <v>7.4769886400000009E-6</v>
      </c>
      <c r="S127" s="224">
        <f t="shared" si="17"/>
        <v>1.8060475875999999E-4</v>
      </c>
      <c r="T127" s="224">
        <f t="shared" si="17"/>
        <v>0</v>
      </c>
      <c r="U127" s="224">
        <f t="shared" si="17"/>
        <v>0</v>
      </c>
      <c r="V127" s="224">
        <f t="shared" si="17"/>
        <v>9.9525996600000014E-5</v>
      </c>
      <c r="W127" s="224">
        <f t="shared" si="17"/>
        <v>0</v>
      </c>
      <c r="X127" s="224">
        <f t="shared" si="17"/>
        <v>0</v>
      </c>
      <c r="Y127" s="224">
        <f t="shared" si="17"/>
        <v>0</v>
      </c>
      <c r="Z127" s="224">
        <f t="shared" si="17"/>
        <v>1.1139946224000002E-2</v>
      </c>
      <c r="AA127" s="224">
        <f t="shared" si="17"/>
        <v>1.1239472220600002E-2</v>
      </c>
      <c r="AB127" s="224">
        <f t="shared" si="17"/>
        <v>1.1420076979359999E-2</v>
      </c>
      <c r="AC127" s="175"/>
    </row>
    <row r="128" spans="1:29" ht="21" customHeight="1" x14ac:dyDescent="0.35">
      <c r="A128" s="128"/>
      <c r="B128" s="107">
        <v>2010</v>
      </c>
      <c r="C128" s="108" t="s">
        <v>17</v>
      </c>
      <c r="D128" s="224">
        <f t="shared" si="17"/>
        <v>7.1972311320000007E-5</v>
      </c>
      <c r="E128" s="224">
        <f t="shared" si="17"/>
        <v>3.4774784000000008E-5</v>
      </c>
      <c r="F128" s="224">
        <f t="shared" si="17"/>
        <v>2.8745154079999997E-5</v>
      </c>
      <c r="G128" s="224">
        <f t="shared" si="17"/>
        <v>1.8927000079999999E-5</v>
      </c>
      <c r="H128" s="224">
        <f t="shared" si="17"/>
        <v>1.5441924947999999E-4</v>
      </c>
      <c r="I128" s="224">
        <f t="shared" si="17"/>
        <v>3.6471583199999996E-6</v>
      </c>
      <c r="J128" s="224">
        <f t="shared" si="17"/>
        <v>2.3907477599999999E-6</v>
      </c>
      <c r="K128" s="224">
        <f t="shared" si="17"/>
        <v>2.0658339200000004E-6</v>
      </c>
      <c r="L128" s="224">
        <f t="shared" si="17"/>
        <v>1.851884E-6</v>
      </c>
      <c r="M128" s="224">
        <f t="shared" si="17"/>
        <v>9.955623999999999E-6</v>
      </c>
      <c r="N128" s="224">
        <f t="shared" si="17"/>
        <v>1.1438156399999999E-6</v>
      </c>
      <c r="O128" s="224">
        <f t="shared" si="17"/>
        <v>4.2060787200000002E-6</v>
      </c>
      <c r="P128" s="224">
        <f t="shared" si="17"/>
        <v>1.4446186400000004E-6</v>
      </c>
      <c r="Q128" s="224">
        <f t="shared" si="17"/>
        <v>1.4732869600000001E-6</v>
      </c>
      <c r="R128" s="224">
        <f t="shared" si="17"/>
        <v>8.2677999599999997E-6</v>
      </c>
      <c r="S128" s="224">
        <f t="shared" si="17"/>
        <v>1.7264267343999998E-4</v>
      </c>
      <c r="T128" s="224">
        <f t="shared" si="17"/>
        <v>0</v>
      </c>
      <c r="U128" s="224">
        <f t="shared" si="17"/>
        <v>0</v>
      </c>
      <c r="V128" s="224">
        <f t="shared" si="17"/>
        <v>9.8410439200000006E-5</v>
      </c>
      <c r="W128" s="224">
        <f t="shared" si="17"/>
        <v>0</v>
      </c>
      <c r="X128" s="224">
        <f t="shared" si="17"/>
        <v>0</v>
      </c>
      <c r="Y128" s="224">
        <f t="shared" si="17"/>
        <v>0</v>
      </c>
      <c r="Z128" s="224">
        <f t="shared" si="17"/>
        <v>1.2141371836000003E-2</v>
      </c>
      <c r="AA128" s="224">
        <f t="shared" si="17"/>
        <v>1.2239782275200005E-2</v>
      </c>
      <c r="AB128" s="224">
        <f t="shared" si="17"/>
        <v>1.2412424948640002E-2</v>
      </c>
      <c r="AC128" s="175"/>
    </row>
    <row r="129" spans="1:29" ht="21" customHeight="1" x14ac:dyDescent="0.35">
      <c r="A129" s="128"/>
      <c r="B129" s="107">
        <v>2011</v>
      </c>
      <c r="C129" s="108" t="s">
        <v>17</v>
      </c>
      <c r="D129" s="224">
        <f t="shared" si="17"/>
        <v>6.9078283560000003E-5</v>
      </c>
      <c r="E129" s="224">
        <f t="shared" si="17"/>
        <v>3.5648440800000005E-5</v>
      </c>
      <c r="F129" s="224">
        <f t="shared" si="17"/>
        <v>2.4543213439999997E-5</v>
      </c>
      <c r="G129" s="224">
        <f t="shared" si="17"/>
        <v>1.7294117439999996E-5</v>
      </c>
      <c r="H129" s="224">
        <f t="shared" si="17"/>
        <v>1.4656405523999998E-4</v>
      </c>
      <c r="I129" s="224">
        <f t="shared" si="17"/>
        <v>3.2930169599999989E-6</v>
      </c>
      <c r="J129" s="224">
        <f t="shared" si="17"/>
        <v>2.1987184799999995E-6</v>
      </c>
      <c r="K129" s="224">
        <f t="shared" si="17"/>
        <v>1.7836429600000004E-6</v>
      </c>
      <c r="L129" s="224">
        <f t="shared" si="17"/>
        <v>1.7825432000000001E-6</v>
      </c>
      <c r="M129" s="224">
        <f t="shared" si="17"/>
        <v>9.0579215999999972E-6</v>
      </c>
      <c r="N129" s="224">
        <f t="shared" si="17"/>
        <v>1.0488355200000001E-6</v>
      </c>
      <c r="O129" s="224">
        <f t="shared" si="17"/>
        <v>5.0949457600000001E-6</v>
      </c>
      <c r="P129" s="224">
        <f t="shared" si="17"/>
        <v>1.3093295200000003E-6</v>
      </c>
      <c r="Q129" s="224">
        <f t="shared" si="17"/>
        <v>1.6055004800000002E-6</v>
      </c>
      <c r="R129" s="224">
        <f t="shared" si="17"/>
        <v>9.0586112800000036E-6</v>
      </c>
      <c r="S129" s="224">
        <f t="shared" si="17"/>
        <v>1.6468058811999997E-4</v>
      </c>
      <c r="T129" s="224">
        <f t="shared" si="17"/>
        <v>0</v>
      </c>
      <c r="U129" s="224">
        <f t="shared" si="17"/>
        <v>0</v>
      </c>
      <c r="V129" s="224">
        <f t="shared" si="17"/>
        <v>9.7294881799999997E-5</v>
      </c>
      <c r="W129" s="224">
        <f t="shared" si="17"/>
        <v>0</v>
      </c>
      <c r="X129" s="224">
        <f t="shared" si="17"/>
        <v>0</v>
      </c>
      <c r="Y129" s="224">
        <f t="shared" si="17"/>
        <v>0</v>
      </c>
      <c r="Z129" s="224">
        <f t="shared" si="17"/>
        <v>1.3142797448000003E-2</v>
      </c>
      <c r="AA129" s="224">
        <f t="shared" si="17"/>
        <v>1.3240092329800003E-2</v>
      </c>
      <c r="AB129" s="224">
        <f t="shared" si="17"/>
        <v>1.3404772917920004E-2</v>
      </c>
      <c r="AC129" s="175"/>
    </row>
    <row r="130" spans="1:29" ht="21" customHeight="1" x14ac:dyDescent="0.35">
      <c r="A130" s="128"/>
      <c r="B130" s="107">
        <v>2012</v>
      </c>
      <c r="C130" s="108" t="s">
        <v>17</v>
      </c>
      <c r="D130" s="224">
        <f t="shared" si="17"/>
        <v>6.6184255799999999E-5</v>
      </c>
      <c r="E130" s="224">
        <f t="shared" si="17"/>
        <v>3.6522097600000009E-5</v>
      </c>
      <c r="F130" s="224">
        <f t="shared" si="17"/>
        <v>2.0341272800000001E-5</v>
      </c>
      <c r="G130" s="224">
        <f t="shared" si="17"/>
        <v>1.5661234800000001E-5</v>
      </c>
      <c r="H130" s="224">
        <f t="shared" si="17"/>
        <v>1.38708861E-4</v>
      </c>
      <c r="I130" s="224">
        <f t="shared" si="17"/>
        <v>2.9388755999999999E-6</v>
      </c>
      <c r="J130" s="224">
        <f t="shared" si="17"/>
        <v>2.0066892000000004E-6</v>
      </c>
      <c r="K130" s="224">
        <f t="shared" si="17"/>
        <v>1.5014520000000001E-6</v>
      </c>
      <c r="L130" s="224">
        <f t="shared" si="17"/>
        <v>1.7132024000000002E-6</v>
      </c>
      <c r="M130" s="224">
        <f t="shared" si="17"/>
        <v>8.1602191999999987E-6</v>
      </c>
      <c r="N130" s="224">
        <f t="shared" si="17"/>
        <v>9.5385539999999988E-7</v>
      </c>
      <c r="O130" s="224">
        <f t="shared" si="17"/>
        <v>5.9838128000000001E-6</v>
      </c>
      <c r="P130" s="224">
        <f t="shared" si="17"/>
        <v>1.1740404000000001E-6</v>
      </c>
      <c r="Q130" s="224">
        <f t="shared" si="17"/>
        <v>1.7377139999999999E-6</v>
      </c>
      <c r="R130" s="224">
        <f t="shared" si="17"/>
        <v>9.8494225999999991E-6</v>
      </c>
      <c r="S130" s="224">
        <f t="shared" si="17"/>
        <v>1.5671850279999999E-4</v>
      </c>
      <c r="T130" s="224">
        <f t="shared" si="17"/>
        <v>0</v>
      </c>
      <c r="U130" s="224">
        <f t="shared" si="17"/>
        <v>0</v>
      </c>
      <c r="V130" s="224">
        <f t="shared" si="17"/>
        <v>9.6179324400000015E-5</v>
      </c>
      <c r="W130" s="224">
        <f t="shared" si="17"/>
        <v>0</v>
      </c>
      <c r="X130" s="224">
        <f t="shared" si="17"/>
        <v>0</v>
      </c>
      <c r="Y130" s="224">
        <f t="shared" si="17"/>
        <v>0</v>
      </c>
      <c r="Z130" s="224">
        <f t="shared" si="17"/>
        <v>1.4144223060000001E-2</v>
      </c>
      <c r="AA130" s="224">
        <f t="shared" si="17"/>
        <v>1.4240402384400001E-2</v>
      </c>
      <c r="AB130" s="224">
        <f t="shared" si="17"/>
        <v>1.43971208872E-2</v>
      </c>
      <c r="AC130" s="175"/>
    </row>
    <row r="131" spans="1:29" ht="21" customHeight="1" x14ac:dyDescent="0.35">
      <c r="A131" s="128"/>
      <c r="B131" s="107">
        <v>2013</v>
      </c>
      <c r="C131" s="108" t="s">
        <v>17</v>
      </c>
      <c r="D131" s="224">
        <f t="shared" si="17"/>
        <v>6.7466840914285708E-5</v>
      </c>
      <c r="E131" s="224">
        <f t="shared" si="17"/>
        <v>3.6465205657142863E-5</v>
      </c>
      <c r="F131" s="224">
        <f t="shared" si="17"/>
        <v>2.021286982857143E-5</v>
      </c>
      <c r="G131" s="224">
        <f t="shared" si="17"/>
        <v>1.5094285885714283E-5</v>
      </c>
      <c r="H131" s="224">
        <f t="shared" si="17"/>
        <v>1.3923920228571426E-4</v>
      </c>
      <c r="I131" s="224">
        <f t="shared" ref="I131:AB131" si="18">I16*$D$115/10^9</f>
        <v>2.8726103999999999E-6</v>
      </c>
      <c r="J131" s="224">
        <f t="shared" si="18"/>
        <v>2.0500271999999998E-6</v>
      </c>
      <c r="K131" s="224">
        <f t="shared" si="18"/>
        <v>1.5033692571428575E-6</v>
      </c>
      <c r="L131" s="224">
        <f t="shared" si="18"/>
        <v>1.6515039999999999E-6</v>
      </c>
      <c r="M131" s="224">
        <f t="shared" si="18"/>
        <v>8.0775108571428572E-6</v>
      </c>
      <c r="N131" s="224">
        <f t="shared" si="18"/>
        <v>9.2212079999999989E-7</v>
      </c>
      <c r="O131" s="224">
        <f t="shared" si="18"/>
        <v>6.2189430857142861E-6</v>
      </c>
      <c r="P131" s="224">
        <f t="shared" si="18"/>
        <v>1.0817324571428575E-6</v>
      </c>
      <c r="Q131" s="224">
        <f t="shared" si="18"/>
        <v>1.6058626285714287E-6</v>
      </c>
      <c r="R131" s="224">
        <f t="shared" si="18"/>
        <v>9.8286589714285732E-6</v>
      </c>
      <c r="S131" s="224">
        <f t="shared" si="18"/>
        <v>1.571453721142857E-4</v>
      </c>
      <c r="T131" s="224">
        <f t="shared" si="18"/>
        <v>0</v>
      </c>
      <c r="U131" s="224">
        <f t="shared" si="18"/>
        <v>0</v>
      </c>
      <c r="V131" s="224">
        <f t="shared" si="18"/>
        <v>1.0802236157142858E-4</v>
      </c>
      <c r="W131" s="224">
        <f t="shared" si="18"/>
        <v>0</v>
      </c>
      <c r="X131" s="224">
        <f t="shared" si="18"/>
        <v>0</v>
      </c>
      <c r="Y131" s="224">
        <f t="shared" si="18"/>
        <v>0</v>
      </c>
      <c r="Z131" s="224">
        <f t="shared" si="18"/>
        <v>1.4601067574642858E-2</v>
      </c>
      <c r="AA131" s="224">
        <f t="shared" si="18"/>
        <v>1.4709089936214286E-2</v>
      </c>
      <c r="AB131" s="224">
        <f t="shared" si="18"/>
        <v>1.4866235308328573E-2</v>
      </c>
      <c r="AC131" s="175"/>
    </row>
    <row r="132" spans="1:29" ht="21" customHeight="1" x14ac:dyDescent="0.35">
      <c r="A132" s="128"/>
      <c r="B132" s="107">
        <v>2014</v>
      </c>
      <c r="C132" s="108" t="s">
        <v>17</v>
      </c>
      <c r="D132" s="224">
        <f t="shared" ref="D132:AB141" si="19">D17*$D$115/10^9</f>
        <v>6.8749426028571432E-5</v>
      </c>
      <c r="E132" s="224">
        <f t="shared" si="19"/>
        <v>3.6408313714285717E-5</v>
      </c>
      <c r="F132" s="224">
        <f t="shared" si="19"/>
        <v>2.0084466857142856E-5</v>
      </c>
      <c r="G132" s="224">
        <f t="shared" si="19"/>
        <v>1.4527336971428569E-5</v>
      </c>
      <c r="H132" s="224">
        <f t="shared" si="19"/>
        <v>1.3976954357142857E-4</v>
      </c>
      <c r="I132" s="224">
        <f t="shared" si="19"/>
        <v>2.8063451999999998E-6</v>
      </c>
      <c r="J132" s="224">
        <f t="shared" si="19"/>
        <v>2.0933652000000001E-6</v>
      </c>
      <c r="K132" s="224">
        <f t="shared" si="19"/>
        <v>1.5052865142857144E-6</v>
      </c>
      <c r="L132" s="224">
        <f t="shared" si="19"/>
        <v>1.5898056E-6</v>
      </c>
      <c r="M132" s="224">
        <f t="shared" si="19"/>
        <v>7.9948025142857141E-6</v>
      </c>
      <c r="N132" s="224">
        <f t="shared" si="19"/>
        <v>8.9038619999999989E-7</v>
      </c>
      <c r="O132" s="224">
        <f t="shared" si="19"/>
        <v>6.4540733714285714E-6</v>
      </c>
      <c r="P132" s="224">
        <f t="shared" si="19"/>
        <v>9.8942451428571437E-7</v>
      </c>
      <c r="Q132" s="224">
        <f t="shared" si="19"/>
        <v>1.4740112571428573E-6</v>
      </c>
      <c r="R132" s="224">
        <f t="shared" si="19"/>
        <v>9.807895342857144E-6</v>
      </c>
      <c r="S132" s="224">
        <f t="shared" si="19"/>
        <v>1.5757224142857145E-4</v>
      </c>
      <c r="T132" s="224">
        <f t="shared" si="19"/>
        <v>0</v>
      </c>
      <c r="U132" s="224">
        <f t="shared" si="19"/>
        <v>0</v>
      </c>
      <c r="V132" s="224">
        <f t="shared" si="19"/>
        <v>1.1986539874285712E-4</v>
      </c>
      <c r="W132" s="224">
        <f t="shared" si="19"/>
        <v>0</v>
      </c>
      <c r="X132" s="224">
        <f t="shared" si="19"/>
        <v>0</v>
      </c>
      <c r="Y132" s="224">
        <f t="shared" si="19"/>
        <v>0</v>
      </c>
      <c r="Z132" s="224">
        <f t="shared" si="19"/>
        <v>1.5057912089285714E-2</v>
      </c>
      <c r="AA132" s="224">
        <f t="shared" si="19"/>
        <v>1.5177777488028572E-2</v>
      </c>
      <c r="AB132" s="224">
        <f t="shared" si="19"/>
        <v>1.5335349729457144E-2</v>
      </c>
      <c r="AC132" s="175"/>
    </row>
    <row r="133" spans="1:29" ht="21" customHeight="1" x14ac:dyDescent="0.35">
      <c r="A133" s="128"/>
      <c r="B133" s="107">
        <v>2015</v>
      </c>
      <c r="C133" s="108" t="s">
        <v>17</v>
      </c>
      <c r="D133" s="224">
        <f t="shared" si="19"/>
        <v>7.0032011142857141E-5</v>
      </c>
      <c r="E133" s="224">
        <f t="shared" si="19"/>
        <v>3.6351421771428572E-5</v>
      </c>
      <c r="F133" s="224">
        <f t="shared" si="19"/>
        <v>1.9956063885714285E-5</v>
      </c>
      <c r="G133" s="224">
        <f t="shared" si="19"/>
        <v>1.3960388057142855E-5</v>
      </c>
      <c r="H133" s="224">
        <f t="shared" si="19"/>
        <v>1.4029988485714283E-4</v>
      </c>
      <c r="I133" s="224">
        <f t="shared" si="19"/>
        <v>2.7400800000000001E-6</v>
      </c>
      <c r="J133" s="224">
        <f t="shared" si="19"/>
        <v>2.1367032000000004E-6</v>
      </c>
      <c r="K133" s="224">
        <f t="shared" si="19"/>
        <v>1.5072037714285717E-6</v>
      </c>
      <c r="L133" s="224">
        <f t="shared" si="19"/>
        <v>1.5281072000000001E-6</v>
      </c>
      <c r="M133" s="224">
        <f t="shared" si="19"/>
        <v>7.9120941714285726E-6</v>
      </c>
      <c r="N133" s="224">
        <f t="shared" si="19"/>
        <v>8.586515999999999E-7</v>
      </c>
      <c r="O133" s="224">
        <f t="shared" si="19"/>
        <v>6.6892036571428583E-6</v>
      </c>
      <c r="P133" s="224">
        <f t="shared" si="19"/>
        <v>8.971165714285717E-7</v>
      </c>
      <c r="Q133" s="224">
        <f t="shared" si="19"/>
        <v>1.3421598857142856E-6</v>
      </c>
      <c r="R133" s="224">
        <f t="shared" si="19"/>
        <v>9.7871317142857164E-6</v>
      </c>
      <c r="S133" s="224">
        <f t="shared" si="19"/>
        <v>1.5799911074285713E-4</v>
      </c>
      <c r="T133" s="224">
        <f t="shared" si="19"/>
        <v>0</v>
      </c>
      <c r="U133" s="224">
        <f t="shared" si="19"/>
        <v>0</v>
      </c>
      <c r="V133" s="224">
        <f t="shared" si="19"/>
        <v>1.3170843591428573E-4</v>
      </c>
      <c r="W133" s="224">
        <f t="shared" si="19"/>
        <v>0</v>
      </c>
      <c r="X133" s="224">
        <f t="shared" si="19"/>
        <v>0</v>
      </c>
      <c r="Y133" s="224">
        <f t="shared" si="19"/>
        <v>0</v>
      </c>
      <c r="Z133" s="224">
        <f t="shared" si="19"/>
        <v>1.5514756603928573E-2</v>
      </c>
      <c r="AA133" s="224">
        <f t="shared" si="19"/>
        <v>1.564646503984286E-2</v>
      </c>
      <c r="AB133" s="224">
        <f t="shared" si="19"/>
        <v>1.5804464150585718E-2</v>
      </c>
      <c r="AC133" s="175"/>
    </row>
    <row r="134" spans="1:29" ht="21" customHeight="1" x14ac:dyDescent="0.35">
      <c r="A134" s="128"/>
      <c r="B134" s="107">
        <v>2016</v>
      </c>
      <c r="C134" s="108" t="s">
        <v>17</v>
      </c>
      <c r="D134" s="224">
        <f t="shared" si="19"/>
        <v>7.1314596257142851E-5</v>
      </c>
      <c r="E134" s="224">
        <f t="shared" si="19"/>
        <v>3.6294529828571433E-5</v>
      </c>
      <c r="F134" s="224">
        <f t="shared" si="19"/>
        <v>1.9827660914285717E-5</v>
      </c>
      <c r="G134" s="224">
        <f t="shared" si="19"/>
        <v>1.3393439142857137E-5</v>
      </c>
      <c r="H134" s="224">
        <f t="shared" si="19"/>
        <v>1.4083022614285714E-4</v>
      </c>
      <c r="I134" s="224">
        <f t="shared" si="19"/>
        <v>2.6738147999999996E-6</v>
      </c>
      <c r="J134" s="224">
        <f t="shared" si="19"/>
        <v>2.1800412000000003E-6</v>
      </c>
      <c r="K134" s="224">
        <f t="shared" si="19"/>
        <v>1.5091210285714289E-6</v>
      </c>
      <c r="L134" s="224">
        <f t="shared" si="19"/>
        <v>1.4664088000000002E-6</v>
      </c>
      <c r="M134" s="224">
        <f t="shared" si="19"/>
        <v>7.8293858285714294E-6</v>
      </c>
      <c r="N134" s="224">
        <f t="shared" si="19"/>
        <v>8.2691699999999991E-7</v>
      </c>
      <c r="O134" s="224">
        <f t="shared" si="19"/>
        <v>6.9243339428571444E-6</v>
      </c>
      <c r="P134" s="224">
        <f t="shared" si="19"/>
        <v>8.0480862857142893E-7</v>
      </c>
      <c r="Q134" s="224">
        <f t="shared" si="19"/>
        <v>1.2103085142857142E-6</v>
      </c>
      <c r="R134" s="224">
        <f t="shared" si="19"/>
        <v>9.7663680857142855E-6</v>
      </c>
      <c r="S134" s="224">
        <f t="shared" si="19"/>
        <v>1.5842598005714285E-4</v>
      </c>
      <c r="T134" s="224">
        <f t="shared" si="19"/>
        <v>0</v>
      </c>
      <c r="U134" s="224">
        <f t="shared" si="19"/>
        <v>0</v>
      </c>
      <c r="V134" s="224">
        <f t="shared" si="19"/>
        <v>1.435514730857143E-4</v>
      </c>
      <c r="W134" s="224">
        <f t="shared" si="19"/>
        <v>0</v>
      </c>
      <c r="X134" s="224">
        <f t="shared" si="19"/>
        <v>0</v>
      </c>
      <c r="Y134" s="224">
        <f t="shared" si="19"/>
        <v>0</v>
      </c>
      <c r="Z134" s="224">
        <f t="shared" si="19"/>
        <v>1.5971601118571429E-2</v>
      </c>
      <c r="AA134" s="224">
        <f t="shared" si="19"/>
        <v>1.6115152591657148E-2</v>
      </c>
      <c r="AB134" s="224">
        <f t="shared" si="19"/>
        <v>1.6273578571714291E-2</v>
      </c>
      <c r="AC134" s="175"/>
    </row>
    <row r="135" spans="1:29" ht="21" customHeight="1" x14ac:dyDescent="0.35">
      <c r="A135" s="128"/>
      <c r="B135" s="107">
        <v>2017</v>
      </c>
      <c r="C135" s="108" t="s">
        <v>17</v>
      </c>
      <c r="D135" s="224">
        <f t="shared" si="19"/>
        <v>7.2597181371428587E-5</v>
      </c>
      <c r="E135" s="224">
        <f t="shared" si="19"/>
        <v>3.6237637885714287E-5</v>
      </c>
      <c r="F135" s="224">
        <f t="shared" si="19"/>
        <v>1.9699257942857139E-5</v>
      </c>
      <c r="G135" s="224">
        <f t="shared" si="19"/>
        <v>1.2826490228571423E-5</v>
      </c>
      <c r="H135" s="224">
        <f t="shared" si="19"/>
        <v>1.4136056742857143E-4</v>
      </c>
      <c r="I135" s="224">
        <f t="shared" si="19"/>
        <v>2.6075496E-6</v>
      </c>
      <c r="J135" s="224">
        <f t="shared" si="19"/>
        <v>2.2233792000000001E-6</v>
      </c>
      <c r="K135" s="224">
        <f t="shared" si="19"/>
        <v>1.511038285714286E-6</v>
      </c>
      <c r="L135" s="224">
        <f t="shared" si="19"/>
        <v>1.4047104000000001E-6</v>
      </c>
      <c r="M135" s="224">
        <f t="shared" si="19"/>
        <v>7.7466774857142862E-6</v>
      </c>
      <c r="N135" s="224">
        <f t="shared" si="19"/>
        <v>7.9518239999999992E-7</v>
      </c>
      <c r="O135" s="224">
        <f t="shared" si="19"/>
        <v>7.1594642285714297E-6</v>
      </c>
      <c r="P135" s="224">
        <f t="shared" si="19"/>
        <v>7.1250068571428605E-7</v>
      </c>
      <c r="Q135" s="224">
        <f t="shared" si="19"/>
        <v>1.0784571428571428E-6</v>
      </c>
      <c r="R135" s="224">
        <f t="shared" si="19"/>
        <v>9.7456044571428596E-6</v>
      </c>
      <c r="S135" s="224">
        <f t="shared" si="19"/>
        <v>1.5885284937142857E-4</v>
      </c>
      <c r="T135" s="224">
        <f t="shared" si="19"/>
        <v>0</v>
      </c>
      <c r="U135" s="224">
        <f t="shared" si="19"/>
        <v>0</v>
      </c>
      <c r="V135" s="224">
        <f t="shared" si="19"/>
        <v>1.5539451025714288E-4</v>
      </c>
      <c r="W135" s="224">
        <f t="shared" si="19"/>
        <v>0</v>
      </c>
      <c r="X135" s="224">
        <f t="shared" si="19"/>
        <v>0</v>
      </c>
      <c r="Y135" s="224">
        <f t="shared" si="19"/>
        <v>0</v>
      </c>
      <c r="Z135" s="224">
        <f t="shared" si="19"/>
        <v>1.6428445633214286E-2</v>
      </c>
      <c r="AA135" s="224">
        <f t="shared" si="19"/>
        <v>1.6583840143471428E-2</v>
      </c>
      <c r="AB135" s="224">
        <f t="shared" si="19"/>
        <v>1.674269299284286E-2</v>
      </c>
      <c r="AC135" s="175"/>
    </row>
    <row r="136" spans="1:29" ht="21" customHeight="1" x14ac:dyDescent="0.35">
      <c r="A136" s="128"/>
      <c r="B136" s="107">
        <v>2018</v>
      </c>
      <c r="C136" s="108" t="s">
        <v>17</v>
      </c>
      <c r="D136" s="224">
        <f t="shared" si="19"/>
        <v>7.3879766485714283E-5</v>
      </c>
      <c r="E136" s="224">
        <f t="shared" si="19"/>
        <v>3.6180745942857141E-5</v>
      </c>
      <c r="F136" s="224">
        <f t="shared" si="19"/>
        <v>1.9570854971428569E-5</v>
      </c>
      <c r="G136" s="224">
        <f t="shared" si="19"/>
        <v>1.2259541314285709E-5</v>
      </c>
      <c r="H136" s="224">
        <f t="shared" si="19"/>
        <v>1.4189090871428572E-4</v>
      </c>
      <c r="I136" s="224">
        <f t="shared" si="19"/>
        <v>2.5412843999999994E-6</v>
      </c>
      <c r="J136" s="224">
        <f t="shared" si="19"/>
        <v>2.2667172E-6</v>
      </c>
      <c r="K136" s="224">
        <f t="shared" si="19"/>
        <v>1.5129555428571434E-6</v>
      </c>
      <c r="L136" s="224">
        <f t="shared" si="19"/>
        <v>1.343012E-6</v>
      </c>
      <c r="M136" s="224">
        <f t="shared" si="19"/>
        <v>7.663969142857143E-6</v>
      </c>
      <c r="N136" s="224">
        <f t="shared" si="19"/>
        <v>7.6344779999999993E-7</v>
      </c>
      <c r="O136" s="224">
        <f t="shared" si="19"/>
        <v>7.3945945142857158E-6</v>
      </c>
      <c r="P136" s="224">
        <f t="shared" si="19"/>
        <v>6.2019274285714307E-7</v>
      </c>
      <c r="Q136" s="224">
        <f t="shared" si="19"/>
        <v>9.4660577142857119E-7</v>
      </c>
      <c r="R136" s="224">
        <f t="shared" si="19"/>
        <v>9.7248408285714304E-6</v>
      </c>
      <c r="S136" s="224">
        <f t="shared" si="19"/>
        <v>1.5927971868571426E-4</v>
      </c>
      <c r="T136" s="224">
        <f t="shared" si="19"/>
        <v>0</v>
      </c>
      <c r="U136" s="224">
        <f t="shared" si="19"/>
        <v>0</v>
      </c>
      <c r="V136" s="224">
        <f t="shared" si="19"/>
        <v>1.6723754742857148E-4</v>
      </c>
      <c r="W136" s="224">
        <f t="shared" si="19"/>
        <v>0</v>
      </c>
      <c r="X136" s="224">
        <f t="shared" si="19"/>
        <v>0</v>
      </c>
      <c r="Y136" s="224">
        <f t="shared" si="19"/>
        <v>0</v>
      </c>
      <c r="Z136" s="224">
        <f t="shared" si="19"/>
        <v>1.6885290147857144E-2</v>
      </c>
      <c r="AA136" s="224">
        <f t="shared" si="19"/>
        <v>1.7052527695285716E-2</v>
      </c>
      <c r="AB136" s="224">
        <f t="shared" si="19"/>
        <v>1.7211807413971433E-2</v>
      </c>
      <c r="AC136" s="175"/>
    </row>
    <row r="137" spans="1:29" ht="21" customHeight="1" x14ac:dyDescent="0.35">
      <c r="A137" s="128"/>
      <c r="B137" s="107">
        <v>2019</v>
      </c>
      <c r="C137" s="108" t="s">
        <v>17</v>
      </c>
      <c r="D137" s="224">
        <f t="shared" si="19"/>
        <v>7.5162351599999993E-5</v>
      </c>
      <c r="E137" s="224">
        <f t="shared" si="19"/>
        <v>3.6123854000000002E-5</v>
      </c>
      <c r="F137" s="224">
        <f t="shared" si="19"/>
        <v>1.9442452000000001E-5</v>
      </c>
      <c r="G137" s="224">
        <f t="shared" si="19"/>
        <v>1.16925924E-5</v>
      </c>
      <c r="H137" s="224">
        <f t="shared" si="19"/>
        <v>1.4242125E-4</v>
      </c>
      <c r="I137" s="224">
        <f t="shared" si="19"/>
        <v>2.4750191999999998E-6</v>
      </c>
      <c r="J137" s="224">
        <f t="shared" si="19"/>
        <v>2.3100552000000002E-6</v>
      </c>
      <c r="K137" s="224">
        <f t="shared" si="19"/>
        <v>1.5148728000000001E-6</v>
      </c>
      <c r="L137" s="224">
        <f t="shared" si="19"/>
        <v>1.2813135999999999E-6</v>
      </c>
      <c r="M137" s="224">
        <f t="shared" si="19"/>
        <v>7.581260799999999E-6</v>
      </c>
      <c r="N137" s="224">
        <f t="shared" si="19"/>
        <v>7.3171319999999994E-7</v>
      </c>
      <c r="O137" s="224">
        <f t="shared" si="19"/>
        <v>7.629724800000001E-6</v>
      </c>
      <c r="P137" s="224">
        <f t="shared" si="19"/>
        <v>5.2788480000000009E-7</v>
      </c>
      <c r="Q137" s="224">
        <f t="shared" si="19"/>
        <v>8.1475439999999999E-7</v>
      </c>
      <c r="R137" s="224">
        <f t="shared" si="19"/>
        <v>9.7040771999999994E-6</v>
      </c>
      <c r="S137" s="224">
        <f t="shared" si="19"/>
        <v>1.5970658800000003E-4</v>
      </c>
      <c r="T137" s="224">
        <f t="shared" si="19"/>
        <v>0</v>
      </c>
      <c r="U137" s="224">
        <f t="shared" si="19"/>
        <v>0</v>
      </c>
      <c r="V137" s="224">
        <f t="shared" si="19"/>
        <v>1.7908058460000003E-4</v>
      </c>
      <c r="W137" s="224">
        <f t="shared" si="19"/>
        <v>0</v>
      </c>
      <c r="X137" s="224">
        <f t="shared" si="19"/>
        <v>0</v>
      </c>
      <c r="Y137" s="224">
        <f t="shared" si="19"/>
        <v>0</v>
      </c>
      <c r="Z137" s="224">
        <f t="shared" si="19"/>
        <v>1.7342134662499998E-2</v>
      </c>
      <c r="AA137" s="224">
        <f t="shared" si="19"/>
        <v>1.75212152471E-2</v>
      </c>
      <c r="AB137" s="224">
        <f t="shared" si="19"/>
        <v>1.7680921835100002E-2</v>
      </c>
      <c r="AC137" s="175"/>
    </row>
    <row r="138" spans="1:29" ht="21" customHeight="1" x14ac:dyDescent="0.35">
      <c r="A138" s="128"/>
      <c r="B138" s="107">
        <v>2020</v>
      </c>
      <c r="C138" s="108" t="s">
        <v>17</v>
      </c>
      <c r="D138" s="224">
        <f t="shared" si="19"/>
        <v>7.6540729636921027E-5</v>
      </c>
      <c r="E138" s="224">
        <f t="shared" si="19"/>
        <v>3.6067317658666487E-5</v>
      </c>
      <c r="F138" s="224">
        <f t="shared" si="19"/>
        <v>1.9317332963620131E-5</v>
      </c>
      <c r="G138" s="224">
        <f t="shared" si="19"/>
        <v>1.121450397291714E-5</v>
      </c>
      <c r="H138" s="224">
        <f t="shared" si="19"/>
        <v>1.4313988423212478E-4</v>
      </c>
      <c r="I138" s="224">
        <f t="shared" si="19"/>
        <v>2.4150217901534326E-6</v>
      </c>
      <c r="J138" s="224">
        <f t="shared" si="19"/>
        <v>2.3569857891219101E-6</v>
      </c>
      <c r="K138" s="224">
        <f t="shared" si="19"/>
        <v>1.5167998250901613E-6</v>
      </c>
      <c r="L138" s="224">
        <f t="shared" si="19"/>
        <v>1.2292311144329723E-6</v>
      </c>
      <c r="M138" s="224">
        <f t="shared" si="19"/>
        <v>7.5180385187984768E-6</v>
      </c>
      <c r="N138" s="224">
        <f t="shared" si="19"/>
        <v>7.0451798151078521E-7</v>
      </c>
      <c r="O138" s="224">
        <f t="shared" si="19"/>
        <v>7.8992291543458844E-6</v>
      </c>
      <c r="P138" s="224">
        <f t="shared" si="19"/>
        <v>4.7092004138256971E-7</v>
      </c>
      <c r="Q138" s="224">
        <f t="shared" si="19"/>
        <v>7.3119570356075123E-7</v>
      </c>
      <c r="R138" s="224">
        <f t="shared" si="19"/>
        <v>9.8058628807999917E-6</v>
      </c>
      <c r="S138" s="224">
        <f t="shared" si="19"/>
        <v>1.6046378563172326E-4</v>
      </c>
      <c r="T138" s="224">
        <f t="shared" si="19"/>
        <v>0</v>
      </c>
      <c r="U138" s="224">
        <f t="shared" si="19"/>
        <v>0</v>
      </c>
      <c r="V138" s="224">
        <f t="shared" si="19"/>
        <v>1.9571097768931518E-4</v>
      </c>
      <c r="W138" s="224">
        <f t="shared" si="19"/>
        <v>0</v>
      </c>
      <c r="X138" s="224">
        <f t="shared" si="19"/>
        <v>0</v>
      </c>
      <c r="Y138" s="224">
        <f t="shared" si="19"/>
        <v>0</v>
      </c>
      <c r="Z138" s="224">
        <f t="shared" si="19"/>
        <v>1.7854543980248549E-2</v>
      </c>
      <c r="AA138" s="224">
        <f t="shared" si="19"/>
        <v>1.8050254957937863E-2</v>
      </c>
      <c r="AB138" s="224">
        <f t="shared" si="19"/>
        <v>1.8210718743569585E-2</v>
      </c>
      <c r="AC138" s="175"/>
    </row>
    <row r="139" spans="1:29" ht="21" customHeight="1" x14ac:dyDescent="0.35">
      <c r="A139" s="128"/>
      <c r="B139" s="107">
        <v>2021</v>
      </c>
      <c r="C139" s="108" t="s">
        <v>17</v>
      </c>
      <c r="D139" s="224">
        <f t="shared" si="19"/>
        <v>7.7944385302498184E-5</v>
      </c>
      <c r="E139" s="224">
        <f t="shared" si="19"/>
        <v>3.6010869800635206E-5</v>
      </c>
      <c r="F139" s="224">
        <f t="shared" si="19"/>
        <v>1.9193019112371466E-5</v>
      </c>
      <c r="G139" s="224">
        <f t="shared" si="19"/>
        <v>1.075596369531998E-5</v>
      </c>
      <c r="H139" s="224">
        <f t="shared" si="19"/>
        <v>1.4390423791082487E-4</v>
      </c>
      <c r="I139" s="224">
        <f t="shared" si="19"/>
        <v>2.356478788898239E-6</v>
      </c>
      <c r="J139" s="224">
        <f t="shared" si="19"/>
        <v>2.4048698100905262E-6</v>
      </c>
      <c r="K139" s="224">
        <f t="shared" si="19"/>
        <v>1.5187293014922071E-6</v>
      </c>
      <c r="L139" s="224">
        <f t="shared" si="19"/>
        <v>1.1792656635269673E-6</v>
      </c>
      <c r="M139" s="224">
        <f t="shared" si="19"/>
        <v>7.4593435640079409E-6</v>
      </c>
      <c r="N139" s="224">
        <f t="shared" si="19"/>
        <v>6.7833351410365582E-7</v>
      </c>
      <c r="O139" s="224">
        <f t="shared" si="19"/>
        <v>8.1782531963496274E-6</v>
      </c>
      <c r="P139" s="224">
        <f t="shared" si="19"/>
        <v>4.2010242646835291E-7</v>
      </c>
      <c r="Q139" s="224">
        <f t="shared" si="19"/>
        <v>6.5620652911564745E-7</v>
      </c>
      <c r="R139" s="224">
        <f t="shared" si="19"/>
        <v>9.9328956660372842E-6</v>
      </c>
      <c r="S139" s="224">
        <f t="shared" si="19"/>
        <v>1.6129647714087009E-4</v>
      </c>
      <c r="T139" s="224">
        <f t="shared" si="19"/>
        <v>0</v>
      </c>
      <c r="U139" s="224">
        <f t="shared" si="19"/>
        <v>0</v>
      </c>
      <c r="V139" s="224">
        <f t="shared" si="19"/>
        <v>2.1388575916067026E-4</v>
      </c>
      <c r="W139" s="224">
        <f t="shared" si="19"/>
        <v>0</v>
      </c>
      <c r="X139" s="224">
        <f t="shared" si="19"/>
        <v>0</v>
      </c>
      <c r="Y139" s="224">
        <f t="shared" si="19"/>
        <v>0</v>
      </c>
      <c r="Z139" s="224">
        <f t="shared" si="19"/>
        <v>1.838209349348199E-2</v>
      </c>
      <c r="AA139" s="224">
        <f t="shared" si="19"/>
        <v>1.8595979252642662E-2</v>
      </c>
      <c r="AB139" s="224">
        <f t="shared" si="19"/>
        <v>1.8757275729783533E-2</v>
      </c>
      <c r="AC139" s="175"/>
    </row>
    <row r="140" spans="1:29" ht="21" customHeight="1" x14ac:dyDescent="0.35">
      <c r="A140" s="128"/>
      <c r="B140" s="108">
        <v>2022</v>
      </c>
      <c r="C140" s="108" t="s">
        <v>17</v>
      </c>
      <c r="D140" s="224">
        <f t="shared" si="19"/>
        <v>7.9373782154981354E-5</v>
      </c>
      <c r="E140" s="224">
        <f t="shared" si="19"/>
        <v>3.5954510287423653E-5</v>
      </c>
      <c r="F140" s="224">
        <f t="shared" si="19"/>
        <v>1.9069505264603678E-5</v>
      </c>
      <c r="G140" s="224">
        <f t="shared" si="19"/>
        <v>1.0316172279615118E-5</v>
      </c>
      <c r="H140" s="224">
        <f t="shared" si="19"/>
        <v>1.4471396998662383E-4</v>
      </c>
      <c r="I140" s="224">
        <f t="shared" si="19"/>
        <v>2.2993549396399098E-6</v>
      </c>
      <c r="J140" s="224">
        <f t="shared" si="19"/>
        <v>2.4537266326240506E-6</v>
      </c>
      <c r="K140" s="224">
        <f t="shared" si="19"/>
        <v>1.5206612323243792E-6</v>
      </c>
      <c r="L140" s="224">
        <f t="shared" si="19"/>
        <v>1.1313311946347815E-6</v>
      </c>
      <c r="M140" s="224">
        <f t="shared" si="19"/>
        <v>7.4050739992231202E-6</v>
      </c>
      <c r="N140" s="224">
        <f t="shared" si="19"/>
        <v>6.5312223169873834E-7</v>
      </c>
      <c r="O140" s="224">
        <f t="shared" si="19"/>
        <v>8.4671331894208557E-6</v>
      </c>
      <c r="P140" s="224">
        <f t="shared" si="19"/>
        <v>3.7476860871423972E-7</v>
      </c>
      <c r="Q140" s="224">
        <f t="shared" si="19"/>
        <v>5.8890801293969606E-7</v>
      </c>
      <c r="R140" s="224">
        <f t="shared" si="19"/>
        <v>1.008393204277353E-5</v>
      </c>
      <c r="S140" s="224">
        <f t="shared" si="19"/>
        <v>1.6220297602862046E-4</v>
      </c>
      <c r="T140" s="224">
        <f t="shared" si="19"/>
        <v>0</v>
      </c>
      <c r="U140" s="224">
        <f t="shared" si="19"/>
        <v>0</v>
      </c>
      <c r="V140" s="224">
        <f t="shared" si="19"/>
        <v>2.3374834928451633E-4</v>
      </c>
      <c r="W140" s="224">
        <f t="shared" si="19"/>
        <v>0</v>
      </c>
      <c r="X140" s="224">
        <f t="shared" si="19"/>
        <v>0</v>
      </c>
      <c r="Y140" s="224">
        <f t="shared" si="19"/>
        <v>0</v>
      </c>
      <c r="Z140" s="224">
        <f t="shared" si="19"/>
        <v>1.8925230550660588E-2</v>
      </c>
      <c r="AA140" s="224">
        <f t="shared" si="19"/>
        <v>1.9158978899945101E-2</v>
      </c>
      <c r="AB140" s="224">
        <f t="shared" si="19"/>
        <v>1.9321181875973724E-2</v>
      </c>
      <c r="AC140" s="175"/>
    </row>
    <row r="141" spans="1:29" ht="21" customHeight="1" x14ac:dyDescent="0.35">
      <c r="A141" s="128"/>
      <c r="B141" s="117">
        <v>2023</v>
      </c>
      <c r="C141" s="117" t="s">
        <v>17</v>
      </c>
      <c r="D141" s="225">
        <f t="shared" si="19"/>
        <v>8.0829392253665118E-5</v>
      </c>
      <c r="E141" s="225">
        <f t="shared" si="19"/>
        <v>3.5898238980766031E-5</v>
      </c>
      <c r="F141" s="225">
        <f t="shared" si="19"/>
        <v>1.8946786272012205E-5</v>
      </c>
      <c r="G141" s="225">
        <f t="shared" si="19"/>
        <v>9.8943631195971068E-6</v>
      </c>
      <c r="H141" s="225">
        <f t="shared" si="19"/>
        <v>1.4556878062604045E-4</v>
      </c>
      <c r="I141" s="225">
        <f t="shared" si="19"/>
        <v>2.2436158404457281E-6</v>
      </c>
      <c r="J141" s="225">
        <f t="shared" si="19"/>
        <v>2.5035760199517503E-6</v>
      </c>
      <c r="K141" s="225">
        <f t="shared" si="19"/>
        <v>1.5225956207088855E-6</v>
      </c>
      <c r="L141" s="225">
        <f t="shared" si="19"/>
        <v>1.085345152953733E-6</v>
      </c>
      <c r="M141" s="225">
        <f t="shared" si="19"/>
        <v>7.3551326340600984E-6</v>
      </c>
      <c r="N141" s="225">
        <f t="shared" si="19"/>
        <v>6.2884796441585945E-7</v>
      </c>
      <c r="O141" s="225">
        <f t="shared" si="19"/>
        <v>8.7662172747833435E-6</v>
      </c>
      <c r="P141" s="225">
        <f t="shared" si="19"/>
        <v>3.3432682419459293E-7</v>
      </c>
      <c r="Q141" s="225">
        <f t="shared" si="19"/>
        <v>5.285114248588347E-7</v>
      </c>
      <c r="R141" s="225">
        <f t="shared" si="19"/>
        <v>1.0257903488252631E-5</v>
      </c>
      <c r="S141" s="225">
        <f t="shared" si="19"/>
        <v>1.6318181674835315E-4</v>
      </c>
      <c r="T141" s="225">
        <f t="shared" si="19"/>
        <v>0</v>
      </c>
      <c r="U141" s="225">
        <f t="shared" si="19"/>
        <v>0</v>
      </c>
      <c r="V141" s="225">
        <f t="shared" si="19"/>
        <v>2.5545548711446544E-4</v>
      </c>
      <c r="W141" s="225">
        <f t="shared" si="19"/>
        <v>0</v>
      </c>
      <c r="X141" s="225">
        <f t="shared" si="19"/>
        <v>0</v>
      </c>
      <c r="Y141" s="225">
        <f t="shared" si="19"/>
        <v>0</v>
      </c>
      <c r="Z141" s="225">
        <f t="shared" si="19"/>
        <v>1.9484415718082189E-2</v>
      </c>
      <c r="AA141" s="225">
        <f t="shared" si="19"/>
        <v>1.9739871205196654E-2</v>
      </c>
      <c r="AB141" s="225">
        <f t="shared" si="19"/>
        <v>1.9903053021945009E-2</v>
      </c>
      <c r="AC141" s="175"/>
    </row>
    <row r="142" spans="1:29" ht="21" customHeight="1" x14ac:dyDescent="0.35">
      <c r="A142" s="128"/>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row>
    <row r="143" spans="1:29" ht="21" customHeight="1" x14ac:dyDescent="0.35">
      <c r="A143" s="128"/>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row>
    <row r="144" spans="1:29" ht="21" customHeight="1" x14ac:dyDescent="0.35">
      <c r="A144" s="128"/>
      <c r="B144" s="120"/>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row>
    <row r="145" spans="1:29" ht="21" customHeight="1" x14ac:dyDescent="0.35">
      <c r="A145" s="128"/>
      <c r="B145" s="120"/>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row>
    <row r="146" spans="1:29" ht="21" customHeight="1" x14ac:dyDescent="0.35">
      <c r="A146" s="128"/>
      <c r="B146" s="120"/>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row>
    <row r="147" spans="1:29" ht="21" customHeight="1" x14ac:dyDescent="0.35">
      <c r="A147" s="128"/>
      <c r="B147" s="120"/>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row>
    <row r="148" spans="1:29" ht="21" customHeight="1" x14ac:dyDescent="0.35">
      <c r="A148" s="128"/>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row>
    <row r="149" spans="1:29" ht="21" customHeight="1" x14ac:dyDescent="0.35">
      <c r="A149" s="128"/>
      <c r="B149" s="120"/>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row>
    <row r="150" spans="1:29" ht="21" customHeight="1" x14ac:dyDescent="0.35">
      <c r="A150" s="128"/>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row>
    <row r="151" spans="1:29" ht="21" customHeight="1" x14ac:dyDescent="0.35">
      <c r="A151" s="128"/>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row>
    <row r="152" spans="1:29" ht="21" customHeight="1" x14ac:dyDescent="0.35">
      <c r="A152" s="128"/>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row>
    <row r="153" spans="1:29" ht="21" customHeight="1" x14ac:dyDescent="0.35">
      <c r="A153" s="128"/>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row>
    <row r="154" spans="1:29" ht="21" customHeight="1" x14ac:dyDescent="0.35">
      <c r="A154" s="128"/>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row>
    <row r="155" spans="1:29" ht="21" customHeight="1" x14ac:dyDescent="0.35">
      <c r="A155" s="128"/>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row>
    <row r="156" spans="1:29" ht="21" customHeight="1" x14ac:dyDescent="0.35">
      <c r="A156" s="128"/>
      <c r="B156" s="120"/>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row>
    <row r="157" spans="1:29" ht="21" customHeight="1" x14ac:dyDescent="0.35">
      <c r="A157" s="128"/>
      <c r="B157" s="120"/>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row>
    <row r="158" spans="1:29" ht="21" customHeight="1" x14ac:dyDescent="0.35">
      <c r="A158" s="128"/>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row>
    <row r="159" spans="1:29" ht="21" customHeight="1" x14ac:dyDescent="0.35">
      <c r="A159" s="128"/>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row>
    <row r="160" spans="1:29" ht="21" customHeight="1" x14ac:dyDescent="0.35">
      <c r="A160" s="128"/>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row>
    <row r="161" spans="1:29" ht="21" customHeight="1" x14ac:dyDescent="0.35">
      <c r="A161" s="128"/>
      <c r="B161" s="120"/>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row>
    <row r="162" spans="1:29" ht="21" customHeight="1" x14ac:dyDescent="0.35">
      <c r="A162" s="128"/>
      <c r="B162" s="120"/>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row>
    <row r="163" spans="1:29" ht="21" customHeight="1" x14ac:dyDescent="0.35">
      <c r="A163" s="128"/>
      <c r="B163" s="120"/>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row>
    <row r="164" spans="1:29" ht="21" customHeight="1" x14ac:dyDescent="0.35">
      <c r="A164" s="128"/>
      <c r="B164" s="120"/>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row>
    <row r="165" spans="1:29" ht="21" customHeight="1" x14ac:dyDescent="0.35">
      <c r="A165" s="128"/>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row>
    <row r="166" spans="1:29" ht="21" customHeight="1" x14ac:dyDescent="0.35">
      <c r="A166" s="128"/>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row>
    <row r="167" spans="1:29" ht="21" customHeight="1" x14ac:dyDescent="0.35">
      <c r="A167" s="128"/>
      <c r="B167" s="120"/>
      <c r="C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c r="AA167" s="120"/>
      <c r="AB167" s="120"/>
      <c r="AC167" s="120"/>
    </row>
    <row r="168" spans="1:29" ht="21" customHeight="1" x14ac:dyDescent="0.35">
      <c r="A168" s="128"/>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row>
    <row r="169" spans="1:29" ht="21" customHeight="1" x14ac:dyDescent="0.35">
      <c r="A169" s="128"/>
      <c r="B169" s="120"/>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row>
    <row r="170" spans="1:29" ht="21" customHeight="1" x14ac:dyDescent="0.35">
      <c r="A170" s="128"/>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row>
    <row r="171" spans="1:29" ht="21" customHeight="1" x14ac:dyDescent="0.35">
      <c r="A171" s="128"/>
      <c r="B171" s="120"/>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c r="AA171" s="120"/>
      <c r="AB171" s="120"/>
      <c r="AC171" s="120"/>
    </row>
    <row r="172" spans="1:29" ht="21" customHeight="1" x14ac:dyDescent="0.35">
      <c r="A172" s="128"/>
      <c r="B172" s="120"/>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row>
    <row r="173" spans="1:29" ht="21" customHeight="1" x14ac:dyDescent="0.35">
      <c r="A173" s="128"/>
      <c r="B173" s="120"/>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row>
    <row r="174" spans="1:29" ht="21" customHeight="1" x14ac:dyDescent="0.35">
      <c r="A174" s="128"/>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row>
    <row r="175" spans="1:29" ht="21" customHeight="1" x14ac:dyDescent="0.35">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row>
    <row r="176" spans="1:29" ht="21" customHeight="1" x14ac:dyDescent="0.35">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row>
    <row r="177" spans="1:29" ht="21" customHeight="1" x14ac:dyDescent="0.35">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row>
    <row r="178" spans="1:29" ht="21" customHeight="1" x14ac:dyDescent="0.35">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row>
    <row r="179" spans="1:29" ht="21" customHeight="1" x14ac:dyDescent="0.35">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row>
    <row r="180" spans="1:29" ht="21" customHeight="1" x14ac:dyDescent="0.35">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row>
    <row r="181" spans="1:29" ht="21" customHeight="1" x14ac:dyDescent="0.35">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row>
    <row r="182" spans="1:29" ht="21" customHeight="1" x14ac:dyDescent="0.35">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row>
    <row r="183" spans="1:29" ht="21" customHeight="1" x14ac:dyDescent="0.35">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row>
    <row r="184" spans="1:29" ht="21" customHeight="1" x14ac:dyDescent="0.35">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row>
    <row r="185" spans="1:29" ht="21" customHeight="1" x14ac:dyDescent="0.35">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row>
    <row r="186" spans="1:29" ht="21" customHeight="1" x14ac:dyDescent="0.35">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row>
    <row r="187" spans="1:29" ht="21" customHeight="1" x14ac:dyDescent="0.35">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row>
    <row r="188" spans="1:29" ht="21" customHeight="1" x14ac:dyDescent="0.35">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row>
    <row r="189" spans="1:29" ht="21" customHeight="1" x14ac:dyDescent="0.35">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row>
    <row r="190" spans="1:29" ht="21" customHeight="1" x14ac:dyDescent="0.35">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row>
    <row r="191" spans="1:29" ht="21" customHeight="1" x14ac:dyDescent="0.35">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row>
    <row r="192" spans="1:29" ht="21" customHeight="1" x14ac:dyDescent="0.35">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row>
    <row r="193" spans="1:29" ht="21" customHeight="1" x14ac:dyDescent="0.35">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row>
    <row r="194" spans="1:29" ht="21" customHeight="1" x14ac:dyDescent="0.35">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row>
    <row r="195" spans="1:29" ht="21" customHeight="1" x14ac:dyDescent="0.35">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row>
    <row r="196" spans="1:29" ht="21" customHeight="1" x14ac:dyDescent="0.35">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row>
    <row r="197" spans="1:29" ht="21" customHeight="1" x14ac:dyDescent="0.35">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row>
    <row r="198" spans="1:29" ht="21" customHeight="1" x14ac:dyDescent="0.35">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row>
    <row r="199" spans="1:29" ht="21" customHeight="1" x14ac:dyDescent="0.35">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row>
    <row r="200" spans="1:29" ht="21" customHeight="1" x14ac:dyDescent="0.35">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row>
    <row r="201" spans="1:29" ht="21" customHeight="1" x14ac:dyDescent="0.35">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row>
    <row r="202" spans="1:29" ht="21" customHeight="1" x14ac:dyDescent="0.35">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row>
    <row r="203" spans="1:29" ht="21" customHeight="1" x14ac:dyDescent="0.35">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row>
    <row r="204" spans="1:29" ht="21" customHeight="1" x14ac:dyDescent="0.35">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row>
    <row r="205" spans="1:29" ht="21" customHeight="1" x14ac:dyDescent="0.35">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row>
    <row r="206" spans="1:29" ht="21" customHeight="1" x14ac:dyDescent="0.35">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row>
    <row r="207" spans="1:29" ht="21" customHeight="1" x14ac:dyDescent="0.35">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row>
    <row r="208" spans="1:29" ht="21" customHeight="1" x14ac:dyDescent="0.35">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row>
    <row r="209" spans="1:29" ht="21" customHeight="1" x14ac:dyDescent="0.35">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row>
    <row r="210" spans="1:29" ht="21" customHeight="1" x14ac:dyDescent="0.3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row>
    <row r="211" spans="1:29" ht="21" customHeight="1" x14ac:dyDescent="0.35">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row>
    <row r="212" spans="1:29" ht="21" customHeight="1" x14ac:dyDescent="0.35">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row>
    <row r="213" spans="1:29" ht="21" customHeight="1" x14ac:dyDescent="0.35">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row>
    <row r="214" spans="1:29" ht="21" customHeight="1" x14ac:dyDescent="0.35">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row>
    <row r="215" spans="1:29" ht="21" customHeight="1" x14ac:dyDescent="0.35">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row>
    <row r="216" spans="1:29" ht="21" customHeight="1" x14ac:dyDescent="0.35">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row>
    <row r="217" spans="1:29" ht="21" customHeight="1" x14ac:dyDescent="0.35">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row>
    <row r="218" spans="1:29" ht="21" customHeight="1" x14ac:dyDescent="0.35">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row>
    <row r="219" spans="1:29" ht="21" customHeight="1" x14ac:dyDescent="0.35">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row>
    <row r="220" spans="1:29" ht="21" customHeight="1" x14ac:dyDescent="0.35">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row>
    <row r="221" spans="1:29" ht="21" customHeight="1" x14ac:dyDescent="0.35">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row>
    <row r="222" spans="1:29" ht="21" customHeight="1" x14ac:dyDescent="0.35">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row>
    <row r="223" spans="1:29" ht="21" customHeight="1" x14ac:dyDescent="0.35">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row>
    <row r="224" spans="1:29" ht="21" customHeight="1" x14ac:dyDescent="0.35">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row>
    <row r="225" spans="1:29" ht="21" customHeight="1" x14ac:dyDescent="0.35">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row>
    <row r="226" spans="1:29" ht="21" customHeight="1" x14ac:dyDescent="0.35">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row>
    <row r="227" spans="1:29" ht="21" customHeight="1" x14ac:dyDescent="0.35">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row>
    <row r="228" spans="1:29" ht="21" customHeight="1" x14ac:dyDescent="0.35">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row>
    <row r="229" spans="1:29" ht="21" customHeight="1" x14ac:dyDescent="0.35">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row>
    <row r="230" spans="1:29" ht="21" customHeight="1" x14ac:dyDescent="0.35">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row>
    <row r="231" spans="1:29" ht="21" customHeight="1" x14ac:dyDescent="0.35">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row>
    <row r="232" spans="1:29" ht="21" customHeight="1" x14ac:dyDescent="0.35">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row>
    <row r="233" spans="1:29" ht="21" customHeight="1" x14ac:dyDescent="0.35">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row>
    <row r="234" spans="1:29" ht="21" customHeight="1" x14ac:dyDescent="0.35">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row>
    <row r="235" spans="1:29" ht="21" customHeight="1" x14ac:dyDescent="0.35">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row>
    <row r="236" spans="1:29" ht="21" customHeight="1" x14ac:dyDescent="0.35">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row>
    <row r="237" spans="1:29" ht="21" customHeight="1" x14ac:dyDescent="0.35">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row>
    <row r="238" spans="1:29" ht="21" customHeight="1" x14ac:dyDescent="0.35">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row>
    <row r="239" spans="1:29" ht="21" customHeight="1" x14ac:dyDescent="0.35">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row>
    <row r="240" spans="1:29" ht="21" customHeight="1" x14ac:dyDescent="0.35">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row>
    <row r="241" spans="1:29" ht="21" customHeight="1" x14ac:dyDescent="0.35">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row>
    <row r="242" spans="1:29" ht="21" customHeight="1" x14ac:dyDescent="0.35">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row>
    <row r="243" spans="1:29" ht="21" customHeight="1" x14ac:dyDescent="0.35">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row>
    <row r="244" spans="1:29" ht="21" customHeight="1" x14ac:dyDescent="0.35">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row>
    <row r="245" spans="1:29" ht="21" customHeight="1" x14ac:dyDescent="0.35">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row>
    <row r="246" spans="1:29" ht="21" customHeight="1" x14ac:dyDescent="0.35">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row>
    <row r="247" spans="1:29" ht="21" customHeight="1" x14ac:dyDescent="0.35">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row>
    <row r="248" spans="1:29" ht="21" customHeight="1" x14ac:dyDescent="0.35">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row>
    <row r="249" spans="1:29" ht="21" customHeight="1" x14ac:dyDescent="0.35">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row>
    <row r="250" spans="1:29" ht="21" customHeight="1" x14ac:dyDescent="0.35">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row>
    <row r="251" spans="1:29" ht="21" customHeight="1" x14ac:dyDescent="0.35">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row>
    <row r="252" spans="1:29" ht="21" customHeight="1" x14ac:dyDescent="0.35">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row>
    <row r="253" spans="1:29" ht="21" customHeight="1" x14ac:dyDescent="0.35">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row>
    <row r="254" spans="1:29" ht="21" customHeight="1" x14ac:dyDescent="0.35">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row>
    <row r="255" spans="1:29" ht="21" customHeight="1" x14ac:dyDescent="0.35">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row>
    <row r="256" spans="1:29" ht="21" customHeight="1" x14ac:dyDescent="0.35">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row>
    <row r="257" spans="1:29" ht="21" customHeight="1" x14ac:dyDescent="0.35">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row>
    <row r="258" spans="1:29" ht="21" customHeight="1" x14ac:dyDescent="0.35">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row>
    <row r="259" spans="1:29" ht="21" customHeight="1" x14ac:dyDescent="0.35">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row>
    <row r="260" spans="1:29" ht="21" customHeight="1" x14ac:dyDescent="0.35">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row>
    <row r="261" spans="1:29" ht="21" customHeight="1" x14ac:dyDescent="0.35">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row>
    <row r="262" spans="1:29" ht="21" customHeight="1" x14ac:dyDescent="0.35">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row>
    <row r="263" spans="1:29" ht="21" customHeight="1" x14ac:dyDescent="0.35">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row>
    <row r="264" spans="1:29" ht="21" customHeight="1" x14ac:dyDescent="0.35">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row>
    <row r="265" spans="1:29" ht="21" customHeight="1" x14ac:dyDescent="0.35">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row>
    <row r="266" spans="1:29" ht="21" customHeight="1" x14ac:dyDescent="0.35">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row>
    <row r="267" spans="1:29" ht="21" customHeight="1" x14ac:dyDescent="0.35">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row>
    <row r="268" spans="1:29" ht="21" customHeight="1" x14ac:dyDescent="0.35">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row>
    <row r="269" spans="1:29" ht="21" customHeight="1" x14ac:dyDescent="0.35">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row>
    <row r="270" spans="1:29" ht="21" customHeight="1" x14ac:dyDescent="0.35">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row>
    <row r="271" spans="1:29" ht="21" customHeight="1" x14ac:dyDescent="0.35">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row>
    <row r="272" spans="1:29" ht="21" customHeight="1" x14ac:dyDescent="0.35">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row>
    <row r="273" spans="1:29" ht="21" customHeight="1" x14ac:dyDescent="0.35">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row>
    <row r="274" spans="1:29" ht="21" customHeight="1" x14ac:dyDescent="0.35">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row>
    <row r="275" spans="1:29" ht="21" customHeight="1" x14ac:dyDescent="0.35">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row>
    <row r="276" spans="1:29" ht="21" customHeight="1" x14ac:dyDescent="0.35">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row>
    <row r="277" spans="1:29" ht="21" customHeight="1" x14ac:dyDescent="0.35">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row>
    <row r="278" spans="1:29" ht="21" customHeight="1" x14ac:dyDescent="0.35">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row>
    <row r="279" spans="1:29" ht="21" customHeight="1" x14ac:dyDescent="0.35">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row>
    <row r="280" spans="1:29" ht="21" customHeight="1" x14ac:dyDescent="0.35">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row>
    <row r="281" spans="1:29" ht="21" customHeight="1" x14ac:dyDescent="0.35">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row>
    <row r="282" spans="1:29" ht="21" customHeight="1" x14ac:dyDescent="0.35">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row>
    <row r="283" spans="1:29" ht="21" customHeight="1" x14ac:dyDescent="0.35">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row>
    <row r="284" spans="1:29" ht="21" customHeight="1" x14ac:dyDescent="0.35">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row>
    <row r="285" spans="1:29" ht="21" customHeight="1" x14ac:dyDescent="0.35">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row>
    <row r="286" spans="1:29" ht="21" customHeight="1" x14ac:dyDescent="0.35">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row>
    <row r="287" spans="1:29" ht="21" customHeight="1" x14ac:dyDescent="0.35">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row>
    <row r="288" spans="1:29" ht="21" customHeight="1" x14ac:dyDescent="0.35">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row>
    <row r="289" spans="1:29" ht="21" customHeight="1" x14ac:dyDescent="0.35">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row>
    <row r="290" spans="1:29" ht="21" customHeight="1" x14ac:dyDescent="0.35">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row>
    <row r="291" spans="1:29" ht="21" customHeight="1" x14ac:dyDescent="0.35">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row>
    <row r="292" spans="1:29" ht="21" customHeight="1" x14ac:dyDescent="0.35">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row>
    <row r="293" spans="1:29" ht="21" customHeight="1" x14ac:dyDescent="0.35">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row>
    <row r="294" spans="1:29" ht="21" customHeight="1" x14ac:dyDescent="0.35">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row>
    <row r="295" spans="1:29" ht="21" customHeight="1" x14ac:dyDescent="0.35">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row>
    <row r="296" spans="1:29" ht="21" customHeight="1" x14ac:dyDescent="0.35">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row>
    <row r="297" spans="1:29" ht="21" customHeight="1" x14ac:dyDescent="0.35">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row>
    <row r="298" spans="1:29" ht="21" customHeight="1" x14ac:dyDescent="0.35">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row>
    <row r="299" spans="1:29" ht="21" customHeight="1" x14ac:dyDescent="0.35">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c r="AA299" s="128"/>
      <c r="AB299" s="128"/>
      <c r="AC299" s="128"/>
    </row>
    <row r="300" spans="1:29" ht="21" customHeight="1" x14ac:dyDescent="0.35">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row>
    <row r="301" spans="1:29" ht="21" customHeight="1" x14ac:dyDescent="0.35">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row>
    <row r="302" spans="1:29" ht="21" customHeight="1" x14ac:dyDescent="0.35">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row>
    <row r="303" spans="1:29" ht="21" customHeight="1" x14ac:dyDescent="0.35">
      <c r="A303" s="128"/>
      <c r="B303" s="128"/>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row>
    <row r="304" spans="1:29" ht="21" customHeight="1" x14ac:dyDescent="0.35">
      <c r="A304" s="128"/>
      <c r="B304" s="128"/>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row>
    <row r="305" spans="1:29" ht="21" customHeight="1" x14ac:dyDescent="0.35">
      <c r="A305" s="128"/>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row>
    <row r="306" spans="1:29" ht="21" customHeight="1" x14ac:dyDescent="0.35">
      <c r="A306" s="128"/>
      <c r="B306" s="128"/>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row>
    <row r="307" spans="1:29" ht="21" customHeight="1" x14ac:dyDescent="0.35">
      <c r="A307" s="128"/>
      <c r="B307" s="128"/>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row>
    <row r="308" spans="1:29" ht="21" customHeight="1" x14ac:dyDescent="0.35">
      <c r="A308" s="128"/>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row>
    <row r="309" spans="1:29" ht="21" customHeight="1" x14ac:dyDescent="0.35">
      <c r="A309" s="128"/>
      <c r="B309" s="128"/>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row>
    <row r="310" spans="1:29" ht="21" customHeight="1" x14ac:dyDescent="0.35">
      <c r="A310" s="128"/>
      <c r="B310" s="128"/>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row>
    <row r="311" spans="1:29" ht="21" customHeight="1" x14ac:dyDescent="0.35">
      <c r="A311" s="128"/>
      <c r="B311" s="128"/>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row>
    <row r="312" spans="1:29" ht="21" customHeight="1" x14ac:dyDescent="0.35">
      <c r="A312" s="128"/>
      <c r="B312" s="128"/>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row>
    <row r="313" spans="1:29" ht="21" customHeight="1" x14ac:dyDescent="0.35">
      <c r="A313" s="128"/>
      <c r="B313" s="128"/>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row>
    <row r="314" spans="1:29" ht="21" customHeight="1" x14ac:dyDescent="0.35">
      <c r="A314" s="128"/>
      <c r="B314" s="128"/>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row>
    <row r="315" spans="1:29" ht="21" customHeight="1" x14ac:dyDescent="0.35">
      <c r="A315" s="128"/>
      <c r="B315" s="128"/>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row>
    <row r="316" spans="1:29" ht="21" customHeight="1" x14ac:dyDescent="0.35">
      <c r="A316" s="128"/>
      <c r="B316" s="128"/>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row>
    <row r="317" spans="1:29" ht="21" customHeight="1" x14ac:dyDescent="0.35">
      <c r="A317" s="128"/>
      <c r="B317" s="128"/>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row>
    <row r="318" spans="1:29" ht="21" customHeight="1" x14ac:dyDescent="0.35">
      <c r="A318" s="128"/>
      <c r="B318" s="128"/>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row>
    <row r="319" spans="1:29" ht="21" customHeight="1" x14ac:dyDescent="0.35">
      <c r="A319" s="128"/>
      <c r="B319" s="128"/>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row>
    <row r="320" spans="1:29" ht="21" customHeight="1" x14ac:dyDescent="0.35">
      <c r="A320" s="128"/>
      <c r="B320" s="128"/>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row>
    <row r="321" spans="1:29" ht="21" customHeight="1" x14ac:dyDescent="0.35">
      <c r="A321" s="128"/>
      <c r="B321" s="128"/>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row>
    <row r="322" spans="1:29" ht="21" customHeight="1" x14ac:dyDescent="0.35">
      <c r="A322" s="128"/>
      <c r="B322" s="128"/>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row>
    <row r="323" spans="1:29" ht="21" customHeight="1" x14ac:dyDescent="0.35">
      <c r="A323" s="128"/>
      <c r="B323" s="128"/>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row>
    <row r="324" spans="1:29" ht="21" customHeight="1" x14ac:dyDescent="0.35">
      <c r="A324" s="128"/>
      <c r="B324" s="128"/>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row>
    <row r="325" spans="1:29" ht="21" customHeight="1" x14ac:dyDescent="0.35">
      <c r="A325" s="128"/>
      <c r="B325" s="128"/>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row>
    <row r="326" spans="1:29" ht="21" customHeight="1" x14ac:dyDescent="0.35">
      <c r="A326" s="128"/>
      <c r="B326" s="128"/>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row>
    <row r="327" spans="1:29" ht="21" customHeight="1" x14ac:dyDescent="0.35">
      <c r="A327" s="128"/>
      <c r="B327" s="128"/>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row>
    <row r="328" spans="1:29" ht="21" customHeight="1" x14ac:dyDescent="0.35">
      <c r="A328" s="128"/>
      <c r="B328" s="128"/>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row>
    <row r="329" spans="1:29" ht="21" customHeight="1" x14ac:dyDescent="0.35">
      <c r="A329" s="128"/>
      <c r="B329" s="128"/>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row>
    <row r="330" spans="1:29" ht="21" customHeight="1" x14ac:dyDescent="0.35">
      <c r="A330" s="128"/>
      <c r="B330" s="128"/>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row>
    <row r="331" spans="1:29" ht="21" customHeight="1" x14ac:dyDescent="0.35">
      <c r="A331" s="128"/>
      <c r="B331" s="128"/>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row>
    <row r="332" spans="1:29" ht="21" customHeight="1" x14ac:dyDescent="0.35">
      <c r="A332" s="128"/>
      <c r="B332" s="128"/>
      <c r="C332" s="128"/>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row>
    <row r="333" spans="1:29" ht="21" customHeight="1" x14ac:dyDescent="0.35">
      <c r="A333" s="128"/>
      <c r="B333" s="128"/>
      <c r="C333" s="128"/>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row>
    <row r="334" spans="1:29" ht="21" customHeight="1" x14ac:dyDescent="0.35">
      <c r="A334" s="128"/>
      <c r="B334" s="128"/>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row>
    <row r="335" spans="1:29" ht="21" customHeight="1" x14ac:dyDescent="0.35">
      <c r="A335" s="128"/>
      <c r="B335" s="128"/>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row>
    <row r="336" spans="1:29" ht="21" customHeight="1" x14ac:dyDescent="0.35">
      <c r="A336" s="128"/>
      <c r="B336" s="128"/>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row>
    <row r="337" spans="1:29" ht="21" customHeight="1" x14ac:dyDescent="0.35">
      <c r="A337" s="128"/>
      <c r="B337" s="128"/>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row>
    <row r="338" spans="1:29" ht="21" customHeight="1" x14ac:dyDescent="0.35">
      <c r="A338" s="128"/>
      <c r="B338" s="128"/>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row>
    <row r="339" spans="1:29" ht="21" customHeight="1" x14ac:dyDescent="0.35">
      <c r="A339" s="128"/>
      <c r="B339" s="128"/>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row>
    <row r="340" spans="1:29" ht="15.75" customHeight="1" x14ac:dyDescent="0.35"/>
    <row r="341" spans="1:29" ht="15.75" customHeight="1" x14ac:dyDescent="0.35"/>
    <row r="342" spans="1:29" ht="15.75" customHeight="1" x14ac:dyDescent="0.35"/>
    <row r="343" spans="1:29" ht="15.75" customHeight="1" x14ac:dyDescent="0.35"/>
    <row r="344" spans="1:29" ht="15.75" customHeight="1" x14ac:dyDescent="0.35"/>
    <row r="345" spans="1:29" ht="15.75" customHeight="1" x14ac:dyDescent="0.35"/>
    <row r="346" spans="1:29" ht="15.75" customHeight="1" x14ac:dyDescent="0.35"/>
    <row r="347" spans="1:29" ht="15.75" customHeight="1" x14ac:dyDescent="0.35"/>
    <row r="348" spans="1:29" ht="15.75" customHeight="1" x14ac:dyDescent="0.35"/>
    <row r="349" spans="1:29" ht="15.75" customHeight="1" x14ac:dyDescent="0.35"/>
    <row r="350" spans="1:29" ht="15.75" customHeight="1" x14ac:dyDescent="0.35"/>
    <row r="351" spans="1:29" ht="15.75" customHeight="1" x14ac:dyDescent="0.35"/>
    <row r="352" spans="1:29"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row r="1001" s="36" customFormat="1" ht="15.75" customHeight="1" x14ac:dyDescent="0.35"/>
  </sheetData>
  <mergeCells count="129">
    <mergeCell ref="B3:B5"/>
    <mergeCell ref="C3:C5"/>
    <mergeCell ref="D3:H3"/>
    <mergeCell ref="I3:M3"/>
    <mergeCell ref="N3:R3"/>
    <mergeCell ref="S3:S5"/>
    <mergeCell ref="O4:Q4"/>
    <mergeCell ref="R4:R5"/>
    <mergeCell ref="Z3:Z5"/>
    <mergeCell ref="AA3:AA5"/>
    <mergeCell ref="AB3:AB5"/>
    <mergeCell ref="D4:D5"/>
    <mergeCell ref="E4:G4"/>
    <mergeCell ref="H4:H5"/>
    <mergeCell ref="I4:I5"/>
    <mergeCell ref="J4:L4"/>
    <mergeCell ref="M4:M5"/>
    <mergeCell ref="N4:N5"/>
    <mergeCell ref="T3:T5"/>
    <mergeCell ref="U3:U5"/>
    <mergeCell ref="V3:V5"/>
    <mergeCell ref="W3:W5"/>
    <mergeCell ref="X3:X5"/>
    <mergeCell ref="Y3:Y5"/>
    <mergeCell ref="B31:AB31"/>
    <mergeCell ref="B32:B34"/>
    <mergeCell ref="C32:C34"/>
    <mergeCell ref="D32:H32"/>
    <mergeCell ref="I32:M32"/>
    <mergeCell ref="N32:R32"/>
    <mergeCell ref="S32:S34"/>
    <mergeCell ref="T32:T34"/>
    <mergeCell ref="U32:U34"/>
    <mergeCell ref="V32:V34"/>
    <mergeCell ref="X61:X63"/>
    <mergeCell ref="Y61:Y63"/>
    <mergeCell ref="N33:N34"/>
    <mergeCell ref="O33:Q33"/>
    <mergeCell ref="R33:R34"/>
    <mergeCell ref="B60:AB60"/>
    <mergeCell ref="B61:B63"/>
    <mergeCell ref="C61:C63"/>
    <mergeCell ref="D61:H61"/>
    <mergeCell ref="I61:M61"/>
    <mergeCell ref="N61:R61"/>
    <mergeCell ref="S61:S63"/>
    <mergeCell ref="D33:D34"/>
    <mergeCell ref="E33:G33"/>
    <mergeCell ref="H33:H34"/>
    <mergeCell ref="I33:I34"/>
    <mergeCell ref="J33:L33"/>
    <mergeCell ref="M33:M34"/>
    <mergeCell ref="W32:W34"/>
    <mergeCell ref="X32:X34"/>
    <mergeCell ref="Y32:Y34"/>
    <mergeCell ref="Z32:Z34"/>
    <mergeCell ref="AA32:AA34"/>
    <mergeCell ref="AB32:AB34"/>
    <mergeCell ref="O62:Q62"/>
    <mergeCell ref="R62:R63"/>
    <mergeCell ref="B88:AB88"/>
    <mergeCell ref="B89:B91"/>
    <mergeCell ref="C89:C91"/>
    <mergeCell ref="D89:H89"/>
    <mergeCell ref="I89:M89"/>
    <mergeCell ref="N89:R89"/>
    <mergeCell ref="S89:S91"/>
    <mergeCell ref="T89:T91"/>
    <mergeCell ref="Z61:Z63"/>
    <mergeCell ref="AA61:AA63"/>
    <mergeCell ref="AB61:AB63"/>
    <mergeCell ref="D62:D63"/>
    <mergeCell ref="E62:G62"/>
    <mergeCell ref="H62:H63"/>
    <mergeCell ref="I62:I63"/>
    <mergeCell ref="J62:L62"/>
    <mergeCell ref="M62:M63"/>
    <mergeCell ref="N62:N63"/>
    <mergeCell ref="T61:T63"/>
    <mergeCell ref="U61:U63"/>
    <mergeCell ref="V61:V63"/>
    <mergeCell ref="W61:W63"/>
    <mergeCell ref="C118:C120"/>
    <mergeCell ref="D118:H118"/>
    <mergeCell ref="I118:M118"/>
    <mergeCell ref="N118:R118"/>
    <mergeCell ref="S118:S120"/>
    <mergeCell ref="T118:T120"/>
    <mergeCell ref="U118:U120"/>
    <mergeCell ref="AA89:AA91"/>
    <mergeCell ref="AB89:AB91"/>
    <mergeCell ref="D90:D91"/>
    <mergeCell ref="E90:G90"/>
    <mergeCell ref="H90:H91"/>
    <mergeCell ref="I90:I91"/>
    <mergeCell ref="J90:L90"/>
    <mergeCell ref="M90:M91"/>
    <mergeCell ref="N90:N91"/>
    <mergeCell ref="O90:Q90"/>
    <mergeCell ref="U89:U91"/>
    <mergeCell ref="V89:V91"/>
    <mergeCell ref="W89:W91"/>
    <mergeCell ref="X89:X91"/>
    <mergeCell ref="Y89:Y91"/>
    <mergeCell ref="Z89:Z91"/>
    <mergeCell ref="AC3:AC5"/>
    <mergeCell ref="AC32:AC34"/>
    <mergeCell ref="AC61:AC63"/>
    <mergeCell ref="AC89:AC91"/>
    <mergeCell ref="AC118:AC120"/>
    <mergeCell ref="AB118:AB120"/>
    <mergeCell ref="D119:D120"/>
    <mergeCell ref="E119:G119"/>
    <mergeCell ref="H119:H120"/>
    <mergeCell ref="I119:I120"/>
    <mergeCell ref="J119:L119"/>
    <mergeCell ref="M119:M120"/>
    <mergeCell ref="N119:N120"/>
    <mergeCell ref="O119:Q119"/>
    <mergeCell ref="R119:R120"/>
    <mergeCell ref="V118:V120"/>
    <mergeCell ref="W118:W120"/>
    <mergeCell ref="X118:X120"/>
    <mergeCell ref="Y118:Y120"/>
    <mergeCell ref="Z118:Z120"/>
    <mergeCell ref="AA118:AA120"/>
    <mergeCell ref="R90:R91"/>
    <mergeCell ref="B117:AB117"/>
    <mergeCell ref="B118:B1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6A87B-600F-48E5-8B66-04CA9378CB85}">
  <sheetPr>
    <tabColor theme="4" tint="-0.499984740745262"/>
    <outlinePr summaryBelow="0" summaryRight="0"/>
  </sheetPr>
  <dimension ref="A1:AC1000"/>
  <sheetViews>
    <sheetView topLeftCell="Q15" workbookViewId="0">
      <selection activeCell="Q15" sqref="A1:XFD1048576"/>
    </sheetView>
  </sheetViews>
  <sheetFormatPr defaultColWidth="12.6328125" defaultRowHeight="15" customHeight="1" x14ac:dyDescent="0.35"/>
  <cols>
    <col min="1" max="6" width="12.6328125" style="36" customWidth="1"/>
    <col min="7" max="16384" width="12.6328125" style="36"/>
  </cols>
  <sheetData>
    <row r="1" spans="1:29" ht="22.5" customHeight="1" x14ac:dyDescent="0.35">
      <c r="A1" s="135"/>
      <c r="B1" s="29" t="s">
        <v>147</v>
      </c>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row>
    <row r="2" spans="1:29" ht="22.5" customHeight="1" x14ac:dyDescent="0.35">
      <c r="A2" s="135"/>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row>
    <row r="3" spans="1:29" ht="22.5" customHeight="1" x14ac:dyDescent="0.35">
      <c r="A3" s="135"/>
      <c r="B3" s="397" t="s">
        <v>76</v>
      </c>
      <c r="C3" s="397" t="s">
        <v>71</v>
      </c>
      <c r="D3" s="398" t="s">
        <v>122</v>
      </c>
      <c r="E3" s="348"/>
      <c r="F3" s="348"/>
      <c r="G3" s="348"/>
      <c r="H3" s="349"/>
      <c r="I3" s="398" t="s">
        <v>123</v>
      </c>
      <c r="J3" s="348"/>
      <c r="K3" s="348"/>
      <c r="L3" s="348"/>
      <c r="M3" s="349"/>
      <c r="N3" s="398" t="s">
        <v>124</v>
      </c>
      <c r="O3" s="348"/>
      <c r="P3" s="348"/>
      <c r="Q3" s="348"/>
      <c r="R3" s="349"/>
      <c r="S3" s="397" t="s">
        <v>125</v>
      </c>
      <c r="T3" s="397" t="s">
        <v>59</v>
      </c>
      <c r="U3" s="397" t="s">
        <v>126</v>
      </c>
      <c r="V3" s="397" t="s">
        <v>58</v>
      </c>
      <c r="W3" s="397" t="s">
        <v>127</v>
      </c>
      <c r="X3" s="397" t="s">
        <v>54</v>
      </c>
      <c r="Y3" s="397" t="s">
        <v>52</v>
      </c>
      <c r="Z3" s="397" t="s">
        <v>60</v>
      </c>
      <c r="AA3" s="397" t="s">
        <v>128</v>
      </c>
      <c r="AB3" s="397" t="s">
        <v>129</v>
      </c>
      <c r="AC3" s="397" t="s">
        <v>348</v>
      </c>
    </row>
    <row r="4" spans="1:29" ht="22.5" customHeight="1" x14ac:dyDescent="0.35">
      <c r="A4" s="135"/>
      <c r="B4" s="378"/>
      <c r="C4" s="378"/>
      <c r="D4" s="397" t="s">
        <v>47</v>
      </c>
      <c r="E4" s="398" t="s">
        <v>130</v>
      </c>
      <c r="F4" s="348"/>
      <c r="G4" s="349"/>
      <c r="H4" s="397" t="s">
        <v>131</v>
      </c>
      <c r="I4" s="397" t="s">
        <v>47</v>
      </c>
      <c r="J4" s="398" t="s">
        <v>130</v>
      </c>
      <c r="K4" s="348"/>
      <c r="L4" s="349"/>
      <c r="M4" s="397" t="s">
        <v>132</v>
      </c>
      <c r="N4" s="397" t="s">
        <v>47</v>
      </c>
      <c r="O4" s="398" t="s">
        <v>130</v>
      </c>
      <c r="P4" s="348"/>
      <c r="Q4" s="349"/>
      <c r="R4" s="397" t="s">
        <v>133</v>
      </c>
      <c r="S4" s="378"/>
      <c r="T4" s="378"/>
      <c r="U4" s="378"/>
      <c r="V4" s="378"/>
      <c r="W4" s="378"/>
      <c r="X4" s="378"/>
      <c r="Y4" s="378"/>
      <c r="Z4" s="378"/>
      <c r="AA4" s="378"/>
      <c r="AB4" s="378"/>
      <c r="AC4" s="378"/>
    </row>
    <row r="5" spans="1:29" ht="22.5" customHeight="1" x14ac:dyDescent="0.35">
      <c r="A5" s="135"/>
      <c r="B5" s="379"/>
      <c r="C5" s="379"/>
      <c r="D5" s="379"/>
      <c r="E5" s="28" t="s">
        <v>134</v>
      </c>
      <c r="F5" s="28" t="s">
        <v>135</v>
      </c>
      <c r="G5" s="28" t="s">
        <v>136</v>
      </c>
      <c r="H5" s="379"/>
      <c r="I5" s="379"/>
      <c r="J5" s="28" t="s">
        <v>134</v>
      </c>
      <c r="K5" s="28" t="s">
        <v>135</v>
      </c>
      <c r="L5" s="28" t="s">
        <v>136</v>
      </c>
      <c r="M5" s="379"/>
      <c r="N5" s="379"/>
      <c r="O5" s="28" t="s">
        <v>134</v>
      </c>
      <c r="P5" s="28" t="s">
        <v>135</v>
      </c>
      <c r="Q5" s="28" t="s">
        <v>136</v>
      </c>
      <c r="R5" s="379"/>
      <c r="S5" s="379"/>
      <c r="T5" s="379"/>
      <c r="U5" s="379"/>
      <c r="V5" s="379"/>
      <c r="W5" s="379"/>
      <c r="X5" s="379"/>
      <c r="Y5" s="379"/>
      <c r="Z5" s="379"/>
      <c r="AA5" s="379"/>
      <c r="AB5" s="379"/>
      <c r="AC5" s="379"/>
    </row>
    <row r="6" spans="1:29" ht="22.5" customHeight="1" x14ac:dyDescent="0.35">
      <c r="A6" s="135"/>
      <c r="B6" s="20">
        <v>2003</v>
      </c>
      <c r="C6" s="226" t="s">
        <v>17</v>
      </c>
      <c r="D6" s="227">
        <f>'Livestock Population 2003-2023'!D6*'Livestock Emission Factor'!$F$8</f>
        <v>2306600</v>
      </c>
      <c r="E6" s="227">
        <f>'Livestock Population 2003-2023'!E6*'Livestock Emission Factor'!$F$9</f>
        <v>415800.00000000006</v>
      </c>
      <c r="F6" s="227">
        <f>'Livestock Population 2003-2023'!F6*'Livestock Emission Factor'!$F$10</f>
        <v>1083300</v>
      </c>
      <c r="G6" s="227">
        <f>'Livestock Population 2003-2023'!I6*'Livestock Emission Factor'!$F$11</f>
        <v>697500</v>
      </c>
      <c r="H6" s="227">
        <f t="shared" ref="H6:H26" si="0">SUM(D6:G6)</f>
        <v>4503200</v>
      </c>
      <c r="I6" s="227">
        <f>'Livestock Population 2003-2023'!K6*'Livestock Emission Factor'!$F$4</f>
        <v>374500</v>
      </c>
      <c r="J6" s="227">
        <f>'Livestock Population 2003-2023'!L6*'Livestock Emission Factor'!$F$5</f>
        <v>109200</v>
      </c>
      <c r="K6" s="227">
        <f>'Livestock Population 2003-2023'!M6*'Livestock Emission Factor'!$F$6</f>
        <v>299600</v>
      </c>
      <c r="L6" s="227">
        <f>'Livestock Population 2003-2023'!P6*'Livestock Emission Factor'!$F$7</f>
        <v>240700</v>
      </c>
      <c r="M6" s="227">
        <f t="shared" ref="M6:M26" si="1">SUM(I6:L6)</f>
        <v>1024000</v>
      </c>
      <c r="N6" s="227">
        <f>'Livestock Population 2003-2023'!R6*'Livestock Emission Factor'!$F$12</f>
        <v>57200.000000000007</v>
      </c>
      <c r="O6" s="227">
        <f>'Livestock Population 2003-2023'!S6*'Livestock Emission Factor'!$F$13</f>
        <v>19800</v>
      </c>
      <c r="P6" s="227">
        <f>'Livestock Population 2003-2023'!T6*'Livestock Emission Factor'!$F$14</f>
        <v>71400</v>
      </c>
      <c r="Q6" s="227">
        <f>'Livestock Population 2003-2023'!W6*'Livestock Emission Factor'!$F$15</f>
        <v>80000</v>
      </c>
      <c r="R6" s="227">
        <f t="shared" ref="R6:R26" si="2">SUM(N6:Q6)</f>
        <v>228400</v>
      </c>
      <c r="S6" s="227">
        <f t="shared" ref="S6:S26" si="3">H6+M6+R6</f>
        <v>5755600</v>
      </c>
      <c r="T6" s="227">
        <f>'Livestock Population 2003-2023'!Z6*'Livestock Emission Factor'!$F$16</f>
        <v>800</v>
      </c>
      <c r="U6" s="227">
        <f>'Livestock Population 2003-2023'!AA6*'Livestock Emission Factor'!$F$17</f>
        <v>266860</v>
      </c>
      <c r="V6" s="227">
        <f>'Livestock Population 2003-2023'!AB6*'Livestock Emission Factor'!$F$21</f>
        <v>304000</v>
      </c>
      <c r="W6" s="227">
        <f>'Livestock Population 2003-2023'!AC6*'Livestock Emission Factor'!$F$18</f>
        <v>0</v>
      </c>
      <c r="X6" s="227">
        <f>'Livestock Population 2003-2023'!AD6*'Livestock Emission Factor'!$F$19</f>
        <v>0</v>
      </c>
      <c r="Y6" s="227">
        <f>'Livestock Population 2003-2023'!AE6*'Livestock Emission Factor'!$F$20</f>
        <v>0</v>
      </c>
      <c r="Z6" s="227">
        <f>'Livestock Population 2003-2023'!AH6*'Livestock Emission Factor'!$F$22</f>
        <v>0</v>
      </c>
      <c r="AA6" s="227">
        <f t="shared" ref="AA6:AA26" si="4">SUM(T6:Z6)</f>
        <v>571660</v>
      </c>
      <c r="AB6" s="227">
        <f t="shared" ref="AB6:AB26" si="5">S6+AA6</f>
        <v>6327260</v>
      </c>
      <c r="AC6" s="228"/>
    </row>
    <row r="7" spans="1:29" ht="22.5" customHeight="1" x14ac:dyDescent="0.35">
      <c r="A7" s="135"/>
      <c r="B7" s="13">
        <v>2004</v>
      </c>
      <c r="C7" s="229" t="s">
        <v>17</v>
      </c>
      <c r="D7" s="230">
        <f>'Livestock Population 2003-2023'!D7*'Livestock Emission Factor'!$F$8</f>
        <v>2278030.65</v>
      </c>
      <c r="E7" s="230">
        <f>'Livestock Population 2003-2023'!E7*'Livestock Emission Factor'!$F$9</f>
        <v>406724.45</v>
      </c>
      <c r="F7" s="230">
        <f>'Livestock Population 2003-2023'!F7*'Livestock Emission Factor'!$F$10</f>
        <v>1067591</v>
      </c>
      <c r="G7" s="230">
        <f>'Livestock Population 2003-2023'!I7*'Livestock Emission Factor'!$F$11</f>
        <v>682900</v>
      </c>
      <c r="H7" s="230">
        <f t="shared" si="0"/>
        <v>4435246.0999999996</v>
      </c>
      <c r="I7" s="230">
        <f>'Livestock Population 2003-2023'!K7*'Livestock Emission Factor'!$F$4</f>
        <v>310352</v>
      </c>
      <c r="J7" s="230">
        <f>'Livestock Population 2003-2023'!L7*'Livestock Emission Factor'!$F$5</f>
        <v>91449.9</v>
      </c>
      <c r="K7" s="230">
        <f>'Livestock Population 2003-2023'!M7*'Livestock Emission Factor'!$F$6</f>
        <v>246574.3</v>
      </c>
      <c r="L7" s="230">
        <f>'Livestock Population 2003-2023'!P7*'Livestock Emission Factor'!$F$7</f>
        <v>196548.94999999998</v>
      </c>
      <c r="M7" s="230">
        <f t="shared" si="1"/>
        <v>844925.14999999991</v>
      </c>
      <c r="N7" s="230">
        <f>'Livestock Population 2003-2023'!R7*'Livestock Emission Factor'!$F$12</f>
        <v>54142.000000000007</v>
      </c>
      <c r="O7" s="230">
        <f>'Livestock Population 2003-2023'!S7*'Livestock Emission Factor'!$F$13</f>
        <v>22283.100000000002</v>
      </c>
      <c r="P7" s="230">
        <f>'Livestock Population 2003-2023'!T7*'Livestock Emission Factor'!$F$14</f>
        <v>70426.75</v>
      </c>
      <c r="Q7" s="230">
        <f>'Livestock Population 2003-2023'!W7*'Livestock Emission Factor'!$F$15</f>
        <v>71552</v>
      </c>
      <c r="R7" s="230">
        <f t="shared" si="2"/>
        <v>218403.85</v>
      </c>
      <c r="S7" s="230">
        <f t="shared" si="3"/>
        <v>5498575.0999999996</v>
      </c>
      <c r="T7" s="230">
        <f>'Livestock Population 2003-2023'!Z7*'Livestock Emission Factor'!$F$16</f>
        <v>648.25</v>
      </c>
      <c r="U7" s="230">
        <f>'Livestock Population 2003-2023'!AA7*'Livestock Emission Factor'!$F$17</f>
        <v>295246.98499999999</v>
      </c>
      <c r="V7" s="230">
        <f>'Livestock Population 2003-2023'!AB7*'Livestock Emission Factor'!$F$21</f>
        <v>287017</v>
      </c>
      <c r="W7" s="230">
        <f>'Livestock Population 2003-2023'!AC7*'Livestock Emission Factor'!$F$18</f>
        <v>27.922499999999999</v>
      </c>
      <c r="X7" s="230">
        <f>'Livestock Population 2003-2023'!AD7*'Livestock Emission Factor'!$F$19</f>
        <v>6.75</v>
      </c>
      <c r="Y7" s="230">
        <f>'Livestock Population 2003-2023'!AE7*'Livestock Emission Factor'!$F$20</f>
        <v>0</v>
      </c>
      <c r="Z7" s="230">
        <f>'Livestock Population 2003-2023'!AH7*'Livestock Emission Factor'!$F$22</f>
        <v>0</v>
      </c>
      <c r="AA7" s="230">
        <f t="shared" si="4"/>
        <v>582946.90749999997</v>
      </c>
      <c r="AB7" s="230">
        <f t="shared" si="5"/>
        <v>6081522.0074999994</v>
      </c>
      <c r="AC7" s="228"/>
    </row>
    <row r="8" spans="1:29" ht="22.5" customHeight="1" x14ac:dyDescent="0.35">
      <c r="A8" s="135"/>
      <c r="B8" s="13">
        <v>2005</v>
      </c>
      <c r="C8" s="229" t="s">
        <v>17</v>
      </c>
      <c r="D8" s="230">
        <f>'Livestock Population 2003-2023'!D8*'Livestock Emission Factor'!$F$8</f>
        <v>2249461.2999999998</v>
      </c>
      <c r="E8" s="230">
        <f>'Livestock Population 2003-2023'!E8*'Livestock Emission Factor'!$F$9</f>
        <v>397648.9</v>
      </c>
      <c r="F8" s="230">
        <f>'Livestock Population 2003-2023'!F8*'Livestock Emission Factor'!$F$10</f>
        <v>1051882</v>
      </c>
      <c r="G8" s="230">
        <f>'Livestock Population 2003-2023'!I8*'Livestock Emission Factor'!$F$11</f>
        <v>668300</v>
      </c>
      <c r="H8" s="230">
        <f t="shared" si="0"/>
        <v>4367292.1999999993</v>
      </c>
      <c r="I8" s="230">
        <f>'Livestock Population 2003-2023'!K8*'Livestock Emission Factor'!$F$4</f>
        <v>246204</v>
      </c>
      <c r="J8" s="230">
        <f>'Livestock Population 2003-2023'!L8*'Livestock Emission Factor'!$F$5</f>
        <v>73699.8</v>
      </c>
      <c r="K8" s="230">
        <f>'Livestock Population 2003-2023'!M8*'Livestock Emission Factor'!$F$6</f>
        <v>193548.59999999998</v>
      </c>
      <c r="L8" s="230">
        <f>'Livestock Population 2003-2023'!P8*'Livestock Emission Factor'!$F$7</f>
        <v>152397.9</v>
      </c>
      <c r="M8" s="230">
        <f t="shared" si="1"/>
        <v>665850.29999999993</v>
      </c>
      <c r="N8" s="230">
        <f>'Livestock Population 2003-2023'!R8*'Livestock Emission Factor'!$F$12</f>
        <v>51084.000000000007</v>
      </c>
      <c r="O8" s="230">
        <f>'Livestock Population 2003-2023'!S8*'Livestock Emission Factor'!$F$13</f>
        <v>24766.2</v>
      </c>
      <c r="P8" s="230">
        <f>'Livestock Population 2003-2023'!T8*'Livestock Emission Factor'!$F$14</f>
        <v>69453.5</v>
      </c>
      <c r="Q8" s="230">
        <f>'Livestock Population 2003-2023'!W8*'Livestock Emission Factor'!$F$15</f>
        <v>63104</v>
      </c>
      <c r="R8" s="230">
        <f t="shared" si="2"/>
        <v>208407.7</v>
      </c>
      <c r="S8" s="230">
        <f t="shared" si="3"/>
        <v>5241550.1999999993</v>
      </c>
      <c r="T8" s="230">
        <f>'Livestock Population 2003-2023'!Z8*'Livestock Emission Factor'!$F$16</f>
        <v>496.5</v>
      </c>
      <c r="U8" s="230">
        <f>'Livestock Population 2003-2023'!AA8*'Livestock Emission Factor'!$F$17</f>
        <v>323633.97000000003</v>
      </c>
      <c r="V8" s="230">
        <f>'Livestock Population 2003-2023'!AB8*'Livestock Emission Factor'!$F$21</f>
        <v>270034</v>
      </c>
      <c r="W8" s="230">
        <f>'Livestock Population 2003-2023'!AC8*'Livestock Emission Factor'!$F$18</f>
        <v>55.844999999999999</v>
      </c>
      <c r="X8" s="230">
        <f>'Livestock Population 2003-2023'!AD8*'Livestock Emission Factor'!$F$19</f>
        <v>13.5</v>
      </c>
      <c r="Y8" s="230">
        <f>'Livestock Population 2003-2023'!AE8*'Livestock Emission Factor'!$F$20</f>
        <v>0</v>
      </c>
      <c r="Z8" s="230">
        <f>'Livestock Population 2003-2023'!AH8*'Livestock Emission Factor'!$F$22</f>
        <v>0</v>
      </c>
      <c r="AA8" s="230">
        <f t="shared" si="4"/>
        <v>594233.81499999994</v>
      </c>
      <c r="AB8" s="230">
        <f t="shared" si="5"/>
        <v>5835784.0149999987</v>
      </c>
      <c r="AC8" s="231">
        <f t="shared" ref="AC8:AC26" si="6">AB8/1000</f>
        <v>5835.7840149999984</v>
      </c>
    </row>
    <row r="9" spans="1:29" ht="22.5" customHeight="1" x14ac:dyDescent="0.35">
      <c r="A9" s="135"/>
      <c r="B9" s="13">
        <v>2006</v>
      </c>
      <c r="C9" s="229" t="s">
        <v>17</v>
      </c>
      <c r="D9" s="230">
        <f>'Livestock Population 2003-2023'!D9*'Livestock Emission Factor'!$F$8</f>
        <v>2220891.9499999997</v>
      </c>
      <c r="E9" s="230">
        <f>'Livestock Population 2003-2023'!E9*'Livestock Emission Factor'!$F$9</f>
        <v>388573.35000000003</v>
      </c>
      <c r="F9" s="230">
        <f>'Livestock Population 2003-2023'!F9*'Livestock Emission Factor'!$F$10</f>
        <v>1036172.9999999999</v>
      </c>
      <c r="G9" s="230">
        <f>'Livestock Population 2003-2023'!I9*'Livestock Emission Factor'!$F$11</f>
        <v>653700</v>
      </c>
      <c r="H9" s="230">
        <f t="shared" si="0"/>
        <v>4299338.3</v>
      </c>
      <c r="I9" s="230">
        <f>'Livestock Population 2003-2023'!K9*'Livestock Emission Factor'!$F$4</f>
        <v>182056</v>
      </c>
      <c r="J9" s="230">
        <f>'Livestock Population 2003-2023'!L9*'Livestock Emission Factor'!$F$5</f>
        <v>55949.7</v>
      </c>
      <c r="K9" s="230">
        <f>'Livestock Population 2003-2023'!M9*'Livestock Emission Factor'!$F$6</f>
        <v>140522.9</v>
      </c>
      <c r="L9" s="230">
        <f>'Livestock Population 2003-2023'!P9*'Livestock Emission Factor'!$F$7</f>
        <v>108246.84999999999</v>
      </c>
      <c r="M9" s="230">
        <f t="shared" si="1"/>
        <v>486775.44999999995</v>
      </c>
      <c r="N9" s="230">
        <f>'Livestock Population 2003-2023'!R9*'Livestock Emission Factor'!$F$12</f>
        <v>48026.000000000007</v>
      </c>
      <c r="O9" s="230">
        <f>'Livestock Population 2003-2023'!S9*'Livestock Emission Factor'!$F$13</f>
        <v>27249.3</v>
      </c>
      <c r="P9" s="230">
        <f>'Livestock Population 2003-2023'!T9*'Livestock Emission Factor'!$F$14</f>
        <v>68480.25</v>
      </c>
      <c r="Q9" s="230">
        <f>'Livestock Population 2003-2023'!W9*'Livestock Emission Factor'!$F$15</f>
        <v>54656</v>
      </c>
      <c r="R9" s="230">
        <f t="shared" si="2"/>
        <v>198411.55</v>
      </c>
      <c r="S9" s="230">
        <f t="shared" si="3"/>
        <v>4984525.3</v>
      </c>
      <c r="T9" s="230">
        <f>'Livestock Population 2003-2023'!Z9*'Livestock Emission Factor'!$F$16</f>
        <v>344.75</v>
      </c>
      <c r="U9" s="230">
        <f>'Livestock Population 2003-2023'!AA9*'Livestock Emission Factor'!$F$17</f>
        <v>352020.95500000002</v>
      </c>
      <c r="V9" s="230">
        <f>'Livestock Population 2003-2023'!AB9*'Livestock Emission Factor'!$F$21</f>
        <v>253051</v>
      </c>
      <c r="W9" s="230">
        <f>'Livestock Population 2003-2023'!AC9*'Livestock Emission Factor'!$F$18</f>
        <v>83.767499999999998</v>
      </c>
      <c r="X9" s="230">
        <f>'Livestock Population 2003-2023'!AD9*'Livestock Emission Factor'!$F$19</f>
        <v>20.25</v>
      </c>
      <c r="Y9" s="230">
        <f>'Livestock Population 2003-2023'!AE9*'Livestock Emission Factor'!$F$20</f>
        <v>0</v>
      </c>
      <c r="Z9" s="230">
        <f>'Livestock Population 2003-2023'!AH9*'Livestock Emission Factor'!$F$22</f>
        <v>0</v>
      </c>
      <c r="AA9" s="230">
        <f t="shared" si="4"/>
        <v>605520.72250000003</v>
      </c>
      <c r="AB9" s="230">
        <f t="shared" si="5"/>
        <v>5590046.0225</v>
      </c>
      <c r="AC9" s="231">
        <f t="shared" si="6"/>
        <v>5590.0460224999997</v>
      </c>
    </row>
    <row r="10" spans="1:29" ht="22.5" customHeight="1" x14ac:dyDescent="0.35">
      <c r="A10" s="135"/>
      <c r="B10" s="13">
        <v>2007</v>
      </c>
      <c r="C10" s="229" t="s">
        <v>17</v>
      </c>
      <c r="D10" s="230">
        <f>'Livestock Population 2003-2023'!D10*'Livestock Emission Factor'!$F$8</f>
        <v>2192322.6</v>
      </c>
      <c r="E10" s="230">
        <f>'Livestock Population 2003-2023'!E10*'Livestock Emission Factor'!$F$9</f>
        <v>379497.80000000005</v>
      </c>
      <c r="F10" s="230">
        <f>'Livestock Population 2003-2023'!F10*'Livestock Emission Factor'!$F$10</f>
        <v>1020463.9999999999</v>
      </c>
      <c r="G10" s="230">
        <f>'Livestock Population 2003-2023'!I10*'Livestock Emission Factor'!$F$11</f>
        <v>639100</v>
      </c>
      <c r="H10" s="230">
        <f t="shared" si="0"/>
        <v>4231384.4000000004</v>
      </c>
      <c r="I10" s="230">
        <f>'Livestock Population 2003-2023'!K10*'Livestock Emission Factor'!$F$4</f>
        <v>117908</v>
      </c>
      <c r="J10" s="230">
        <f>'Livestock Population 2003-2023'!L10*'Livestock Emission Factor'!$F$5</f>
        <v>38199.599999999999</v>
      </c>
      <c r="K10" s="230">
        <f>'Livestock Population 2003-2023'!M10*'Livestock Emission Factor'!$F$6</f>
        <v>87497.2</v>
      </c>
      <c r="L10" s="230">
        <f>'Livestock Population 2003-2023'!P10*'Livestock Emission Factor'!$F$7</f>
        <v>64095.799999999996</v>
      </c>
      <c r="M10" s="230">
        <f t="shared" si="1"/>
        <v>307700.59999999998</v>
      </c>
      <c r="N10" s="230">
        <f>'Livestock Population 2003-2023'!R10*'Livestock Emission Factor'!$F$12</f>
        <v>44968</v>
      </c>
      <c r="O10" s="230">
        <f>'Livestock Population 2003-2023'!S10*'Livestock Emission Factor'!$F$13</f>
        <v>29732.400000000001</v>
      </c>
      <c r="P10" s="230">
        <f>'Livestock Population 2003-2023'!T10*'Livestock Emission Factor'!$F$14</f>
        <v>67507</v>
      </c>
      <c r="Q10" s="230">
        <f>'Livestock Population 2003-2023'!W10*'Livestock Emission Factor'!$F$15</f>
        <v>46208</v>
      </c>
      <c r="R10" s="230">
        <f t="shared" si="2"/>
        <v>188415.4</v>
      </c>
      <c r="S10" s="230">
        <f t="shared" si="3"/>
        <v>4727500.4000000004</v>
      </c>
      <c r="T10" s="230">
        <f>'Livestock Population 2003-2023'!Z10*'Livestock Emission Factor'!$F$16</f>
        <v>193</v>
      </c>
      <c r="U10" s="230">
        <f>'Livestock Population 2003-2023'!AA10*'Livestock Emission Factor'!$F$17</f>
        <v>380407.94</v>
      </c>
      <c r="V10" s="230">
        <f>'Livestock Population 2003-2023'!AB10*'Livestock Emission Factor'!$F$21</f>
        <v>236068</v>
      </c>
      <c r="W10" s="230">
        <f>'Livestock Population 2003-2023'!AC10*'Livestock Emission Factor'!$F$18</f>
        <v>111.69</v>
      </c>
      <c r="X10" s="230">
        <f>'Livestock Population 2003-2023'!AD10*'Livestock Emission Factor'!$F$19</f>
        <v>27</v>
      </c>
      <c r="Y10" s="230">
        <f>'Livestock Population 2003-2023'!AE10*'Livestock Emission Factor'!$F$20</f>
        <v>0</v>
      </c>
      <c r="Z10" s="230">
        <f>'Livestock Population 2003-2023'!AH10*'Livestock Emission Factor'!$F$22</f>
        <v>0</v>
      </c>
      <c r="AA10" s="230">
        <f t="shared" si="4"/>
        <v>616807.62999999989</v>
      </c>
      <c r="AB10" s="230">
        <f t="shared" si="5"/>
        <v>5344308.03</v>
      </c>
      <c r="AC10" s="231">
        <f t="shared" si="6"/>
        <v>5344.3080300000001</v>
      </c>
    </row>
    <row r="11" spans="1:29" ht="22.5" customHeight="1" x14ac:dyDescent="0.35">
      <c r="A11" s="135"/>
      <c r="B11" s="13">
        <v>2008</v>
      </c>
      <c r="C11" s="229" t="s">
        <v>17</v>
      </c>
      <c r="D11" s="230">
        <f>'Livestock Population 2003-2023'!D11*'Livestock Emission Factor'!$F$8</f>
        <v>2113658.04</v>
      </c>
      <c r="E11" s="230">
        <f>'Livestock Population 2003-2023'!E11*'Livestock Emission Factor'!$F$9</f>
        <v>389809.2</v>
      </c>
      <c r="F11" s="230">
        <f>'Livestock Population 2003-2023'!F11*'Livestock Emission Factor'!$F$10</f>
        <v>916768.03999999992</v>
      </c>
      <c r="G11" s="230">
        <f>'Livestock Population 2003-2023'!I11*'Livestock Emission Factor'!$F$11</f>
        <v>595299.5</v>
      </c>
      <c r="H11" s="230">
        <f t="shared" si="0"/>
        <v>4015534.7800000003</v>
      </c>
      <c r="I11" s="230">
        <f>'Livestock Population 2003-2023'!K11*'Livestock Emission Factor'!$F$4</f>
        <v>109041.8</v>
      </c>
      <c r="J11" s="230">
        <f>'Livestock Population 2003-2023'!L11*'Livestock Emission Factor'!$F$5</f>
        <v>35727.119999999995</v>
      </c>
      <c r="K11" s="230">
        <f>'Livestock Population 2003-2023'!M11*'Livestock Emission Factor'!$F$6</f>
        <v>79019.360000000001</v>
      </c>
      <c r="L11" s="230">
        <f>'Livestock Population 2003-2023'!P11*'Livestock Emission Factor'!$F$7</f>
        <v>61938.2</v>
      </c>
      <c r="M11" s="230">
        <f t="shared" si="1"/>
        <v>285726.48</v>
      </c>
      <c r="N11" s="230">
        <f>'Livestock Population 2003-2023'!R11*'Livestock Emission Factor'!$F$12</f>
        <v>41978.640000000007</v>
      </c>
      <c r="O11" s="230">
        <f>'Livestock Population 2003-2023'!S11*'Livestock Emission Factor'!$F$13</f>
        <v>46899.360000000001</v>
      </c>
      <c r="P11" s="230">
        <f>'Livestock Population 2003-2023'!T11*'Livestock Emission Factor'!$F$14</f>
        <v>62571.560000000005</v>
      </c>
      <c r="Q11" s="230">
        <f>'Livestock Population 2003-2023'!W11*'Livestock Emission Factor'!$F$15</f>
        <v>51882.400000000001</v>
      </c>
      <c r="R11" s="230">
        <f t="shared" si="2"/>
        <v>203331.96</v>
      </c>
      <c r="S11" s="230">
        <f t="shared" si="3"/>
        <v>4504593.22</v>
      </c>
      <c r="T11" s="230">
        <f>'Livestock Population 2003-2023'!Z11*'Livestock Emission Factor'!$F$16</f>
        <v>212.24</v>
      </c>
      <c r="U11" s="230">
        <f>'Livestock Population 2003-2023'!AA11*'Livestock Emission Factor'!$F$17</f>
        <v>359153.74</v>
      </c>
      <c r="V11" s="230">
        <f>'Livestock Population 2003-2023'!AB11*'Livestock Emission Factor'!$F$21</f>
        <v>233480</v>
      </c>
      <c r="W11" s="230">
        <f>'Livestock Population 2003-2023'!AC11*'Livestock Emission Factor'!$F$18</f>
        <v>184.83600000000001</v>
      </c>
      <c r="X11" s="230">
        <f>'Livestock Population 2003-2023'!AD11*'Livestock Emission Factor'!$F$19</f>
        <v>112.32</v>
      </c>
      <c r="Y11" s="230">
        <f>'Livestock Population 2003-2023'!AE11*'Livestock Emission Factor'!$F$20</f>
        <v>3.0720000000000001</v>
      </c>
      <c r="Z11" s="230">
        <f>'Livestock Population 2003-2023'!AH11*'Livestock Emission Factor'!$F$22</f>
        <v>0</v>
      </c>
      <c r="AA11" s="230">
        <f t="shared" si="4"/>
        <v>593146.20799999998</v>
      </c>
      <c r="AB11" s="230">
        <f t="shared" si="5"/>
        <v>5097739.4279999994</v>
      </c>
      <c r="AC11" s="231">
        <f t="shared" si="6"/>
        <v>5097.739427999999</v>
      </c>
    </row>
    <row r="12" spans="1:29" ht="22.5" customHeight="1" x14ac:dyDescent="0.35">
      <c r="A12" s="135"/>
      <c r="B12" s="13">
        <v>2009</v>
      </c>
      <c r="C12" s="229" t="s">
        <v>17</v>
      </c>
      <c r="D12" s="230">
        <f>'Livestock Population 2003-2023'!D12*'Livestock Emission Factor'!$F$8</f>
        <v>2034993.4800000002</v>
      </c>
      <c r="E12" s="230">
        <f>'Livestock Population 2003-2023'!E12*'Livestock Emission Factor'!$F$9</f>
        <v>400120.60000000003</v>
      </c>
      <c r="F12" s="230">
        <f>'Livestock Population 2003-2023'!F12*'Livestock Emission Factor'!$F$10</f>
        <v>813072.07999999984</v>
      </c>
      <c r="G12" s="230">
        <f>'Livestock Population 2003-2023'!I12*'Livestock Emission Factor'!$F$11</f>
        <v>551499</v>
      </c>
      <c r="H12" s="230">
        <f t="shared" si="0"/>
        <v>3799685.16</v>
      </c>
      <c r="I12" s="230">
        <f>'Livestock Population 2003-2023'!K12*'Livestock Emission Factor'!$F$4</f>
        <v>100175.59999999999</v>
      </c>
      <c r="J12" s="230">
        <f>'Livestock Population 2003-2023'!L12*'Livestock Emission Factor'!$F$5</f>
        <v>33254.639999999992</v>
      </c>
      <c r="K12" s="230">
        <f>'Livestock Population 2003-2023'!M12*'Livestock Emission Factor'!$F$6</f>
        <v>70541.52</v>
      </c>
      <c r="L12" s="230">
        <f>'Livestock Population 2003-2023'!P12*'Livestock Emission Factor'!$F$7</f>
        <v>59780.6</v>
      </c>
      <c r="M12" s="230">
        <f t="shared" si="1"/>
        <v>263752.36</v>
      </c>
      <c r="N12" s="230">
        <f>'Livestock Population 2003-2023'!R12*'Livestock Emission Factor'!$F$12</f>
        <v>38989.280000000006</v>
      </c>
      <c r="O12" s="230">
        <f>'Livestock Population 2003-2023'!S12*'Livestock Emission Factor'!$F$13</f>
        <v>64066.320000000007</v>
      </c>
      <c r="P12" s="230">
        <f>'Livestock Population 2003-2023'!T12*'Livestock Emission Factor'!$F$14</f>
        <v>57636.12000000001</v>
      </c>
      <c r="Q12" s="230">
        <f>'Livestock Population 2003-2023'!W12*'Livestock Emission Factor'!$F$15</f>
        <v>57556.800000000003</v>
      </c>
      <c r="R12" s="230">
        <f t="shared" si="2"/>
        <v>218248.52000000002</v>
      </c>
      <c r="S12" s="230">
        <f t="shared" si="3"/>
        <v>4281686.04</v>
      </c>
      <c r="T12" s="230">
        <f>'Livestock Population 2003-2023'!Z12*'Livestock Emission Factor'!$F$16</f>
        <v>231.48000000000002</v>
      </c>
      <c r="U12" s="230">
        <f>'Livestock Population 2003-2023'!AA12*'Livestock Emission Factor'!$F$17</f>
        <v>337899.54</v>
      </c>
      <c r="V12" s="230">
        <f>'Livestock Population 2003-2023'!AB12*'Livestock Emission Factor'!$F$21</f>
        <v>230892</v>
      </c>
      <c r="W12" s="230">
        <f>'Livestock Population 2003-2023'!AC12*'Livestock Emission Factor'!$F$18</f>
        <v>257.98200000000003</v>
      </c>
      <c r="X12" s="230">
        <f>'Livestock Population 2003-2023'!AD12*'Livestock Emission Factor'!$F$19</f>
        <v>197.64</v>
      </c>
      <c r="Y12" s="230">
        <f>'Livestock Population 2003-2023'!AE12*'Livestock Emission Factor'!$F$20</f>
        <v>6.1440000000000001</v>
      </c>
      <c r="Z12" s="230">
        <f>'Livestock Population 2003-2023'!AH12*'Livestock Emission Factor'!$F$22</f>
        <v>0</v>
      </c>
      <c r="AA12" s="230">
        <f t="shared" si="4"/>
        <v>569484.78599999996</v>
      </c>
      <c r="AB12" s="230">
        <f t="shared" si="5"/>
        <v>4851170.8260000004</v>
      </c>
      <c r="AC12" s="231">
        <f t="shared" si="6"/>
        <v>4851.1708260000005</v>
      </c>
    </row>
    <row r="13" spans="1:29" ht="22.5" customHeight="1" x14ac:dyDescent="0.35">
      <c r="A13" s="135"/>
      <c r="B13" s="13">
        <v>2010</v>
      </c>
      <c r="C13" s="229" t="s">
        <v>17</v>
      </c>
      <c r="D13" s="230">
        <f>'Livestock Population 2003-2023'!D13*'Livestock Emission Factor'!$F$8</f>
        <v>1956328.9200000002</v>
      </c>
      <c r="E13" s="230">
        <f>'Livestock Population 2003-2023'!E13*'Livestock Emission Factor'!$F$9</f>
        <v>410432.00000000006</v>
      </c>
      <c r="F13" s="230">
        <f>'Livestock Population 2003-2023'!F13*'Livestock Emission Factor'!$F$10</f>
        <v>709376.11999999988</v>
      </c>
      <c r="G13" s="230">
        <f>'Livestock Population 2003-2023'!I13*'Livestock Emission Factor'!$F$11</f>
        <v>507698.49999999988</v>
      </c>
      <c r="H13" s="230">
        <f t="shared" si="0"/>
        <v>3583835.54</v>
      </c>
      <c r="I13" s="230">
        <f>'Livestock Population 2003-2023'!K13*'Livestock Emission Factor'!$F$4</f>
        <v>91309.4</v>
      </c>
      <c r="J13" s="230">
        <f>'Livestock Population 2003-2023'!L13*'Livestock Emission Factor'!$F$5</f>
        <v>30782.159999999993</v>
      </c>
      <c r="K13" s="230">
        <f>'Livestock Population 2003-2023'!M13*'Livestock Emission Factor'!$F$6</f>
        <v>62063.68</v>
      </c>
      <c r="L13" s="230">
        <f>'Livestock Population 2003-2023'!P13*'Livestock Emission Factor'!$F$7</f>
        <v>57623</v>
      </c>
      <c r="M13" s="230">
        <f t="shared" si="1"/>
        <v>241778.24</v>
      </c>
      <c r="N13" s="230">
        <f>'Livestock Population 2003-2023'!R13*'Livestock Emission Factor'!$F$12</f>
        <v>35999.920000000006</v>
      </c>
      <c r="O13" s="230">
        <f>'Livestock Population 2003-2023'!S13*'Livestock Emission Factor'!$F$13</f>
        <v>81233.280000000013</v>
      </c>
      <c r="P13" s="230">
        <f>'Livestock Population 2003-2023'!T13*'Livestock Emission Factor'!$F$14</f>
        <v>52700.680000000008</v>
      </c>
      <c r="Q13" s="230">
        <f>'Livestock Population 2003-2023'!W13*'Livestock Emission Factor'!$F$15</f>
        <v>63231.200000000004</v>
      </c>
      <c r="R13" s="230">
        <f t="shared" si="2"/>
        <v>233165.08000000002</v>
      </c>
      <c r="S13" s="230">
        <f t="shared" si="3"/>
        <v>4058778.8600000003</v>
      </c>
      <c r="T13" s="230">
        <f>'Livestock Population 2003-2023'!Z13*'Livestock Emission Factor'!$F$16</f>
        <v>250.72000000000003</v>
      </c>
      <c r="U13" s="230">
        <f>'Livestock Population 2003-2023'!AA13*'Livestock Emission Factor'!$F$17</f>
        <v>316645.34000000003</v>
      </c>
      <c r="V13" s="230">
        <f>'Livestock Population 2003-2023'!AB13*'Livestock Emission Factor'!$F$21</f>
        <v>228304</v>
      </c>
      <c r="W13" s="230">
        <f>'Livestock Population 2003-2023'!AC13*'Livestock Emission Factor'!$F$18</f>
        <v>331.12800000000004</v>
      </c>
      <c r="X13" s="230">
        <f>'Livestock Population 2003-2023'!AD13*'Livestock Emission Factor'!$F$19</f>
        <v>282.95999999999998</v>
      </c>
      <c r="Y13" s="230">
        <f>'Livestock Population 2003-2023'!AE13*'Livestock Emission Factor'!$F$20</f>
        <v>9.2159999999999993</v>
      </c>
      <c r="Z13" s="230">
        <f>'Livestock Population 2003-2023'!AH13*'Livestock Emission Factor'!$F$22</f>
        <v>0</v>
      </c>
      <c r="AA13" s="230">
        <f t="shared" si="4"/>
        <v>545823.36400000006</v>
      </c>
      <c r="AB13" s="230">
        <f t="shared" si="5"/>
        <v>4604602.2240000004</v>
      </c>
      <c r="AC13" s="231">
        <f t="shared" si="6"/>
        <v>4604.6022240000002</v>
      </c>
    </row>
    <row r="14" spans="1:29" ht="22.5" customHeight="1" x14ac:dyDescent="0.35">
      <c r="A14" s="135"/>
      <c r="B14" s="13">
        <v>2011</v>
      </c>
      <c r="C14" s="229" t="s">
        <v>17</v>
      </c>
      <c r="D14" s="230">
        <f>'Livestock Population 2003-2023'!D14*'Livestock Emission Factor'!$F$8</f>
        <v>1877664.36</v>
      </c>
      <c r="E14" s="230">
        <f>'Livestock Population 2003-2023'!E14*'Livestock Emission Factor'!$F$9</f>
        <v>420743.4</v>
      </c>
      <c r="F14" s="230">
        <f>'Livestock Population 2003-2023'!F14*'Livestock Emission Factor'!$F$10</f>
        <v>605680.1599999998</v>
      </c>
      <c r="G14" s="230">
        <f>'Livestock Population 2003-2023'!I14*'Livestock Emission Factor'!$F$11</f>
        <v>463897.99999999988</v>
      </c>
      <c r="H14" s="230">
        <f t="shared" si="0"/>
        <v>3367985.92</v>
      </c>
      <c r="I14" s="230">
        <f>'Livestock Population 2003-2023'!K14*'Livestock Emission Factor'!$F$4</f>
        <v>82443.199999999983</v>
      </c>
      <c r="J14" s="230">
        <f>'Livestock Population 2003-2023'!L14*'Livestock Emission Factor'!$F$5</f>
        <v>28309.679999999993</v>
      </c>
      <c r="K14" s="230">
        <f>'Livestock Population 2003-2023'!M14*'Livestock Emission Factor'!$F$6</f>
        <v>53585.840000000004</v>
      </c>
      <c r="L14" s="230">
        <f>'Livestock Population 2003-2023'!P14*'Livestock Emission Factor'!$F$7</f>
        <v>55465.4</v>
      </c>
      <c r="M14" s="230">
        <f t="shared" si="1"/>
        <v>219804.11999999997</v>
      </c>
      <c r="N14" s="230">
        <f>'Livestock Population 2003-2023'!R14*'Livestock Emission Factor'!$F$12</f>
        <v>33010.560000000012</v>
      </c>
      <c r="O14" s="230">
        <f>'Livestock Population 2003-2023'!S14*'Livestock Emission Factor'!$F$13</f>
        <v>98400.24</v>
      </c>
      <c r="P14" s="230">
        <f>'Livestock Population 2003-2023'!T14*'Livestock Emission Factor'!$F$14</f>
        <v>47765.240000000005</v>
      </c>
      <c r="Q14" s="230">
        <f>'Livestock Population 2003-2023'!W14*'Livestock Emission Factor'!$F$15</f>
        <v>68905.600000000006</v>
      </c>
      <c r="R14" s="230">
        <f t="shared" si="2"/>
        <v>248081.64000000004</v>
      </c>
      <c r="S14" s="230">
        <f t="shared" si="3"/>
        <v>3835871.68</v>
      </c>
      <c r="T14" s="230">
        <f>'Livestock Population 2003-2023'!Z14*'Livestock Emission Factor'!$F$16</f>
        <v>269.96000000000004</v>
      </c>
      <c r="U14" s="230">
        <f>'Livestock Population 2003-2023'!AA14*'Livestock Emission Factor'!$F$17</f>
        <v>295391.14</v>
      </c>
      <c r="V14" s="230">
        <f>'Livestock Population 2003-2023'!AB14*'Livestock Emission Factor'!$F$21</f>
        <v>225716</v>
      </c>
      <c r="W14" s="230">
        <f>'Livestock Population 2003-2023'!AC14*'Livestock Emission Factor'!$F$18</f>
        <v>404.27400000000006</v>
      </c>
      <c r="X14" s="230">
        <f>'Livestock Population 2003-2023'!AD14*'Livestock Emission Factor'!$F$19</f>
        <v>368.28</v>
      </c>
      <c r="Y14" s="230">
        <f>'Livestock Population 2003-2023'!AE14*'Livestock Emission Factor'!$F$20</f>
        <v>12.288</v>
      </c>
      <c r="Z14" s="230">
        <f>'Livestock Population 2003-2023'!AH14*'Livestock Emission Factor'!$F$22</f>
        <v>0</v>
      </c>
      <c r="AA14" s="230">
        <f t="shared" si="4"/>
        <v>522161.94200000004</v>
      </c>
      <c r="AB14" s="230">
        <f t="shared" si="5"/>
        <v>4358033.6220000004</v>
      </c>
      <c r="AC14" s="231">
        <f t="shared" si="6"/>
        <v>4358.0336220000008</v>
      </c>
    </row>
    <row r="15" spans="1:29" ht="22.5" customHeight="1" x14ac:dyDescent="0.35">
      <c r="A15" s="135"/>
      <c r="B15" s="13">
        <v>2012</v>
      </c>
      <c r="C15" s="229" t="s">
        <v>17</v>
      </c>
      <c r="D15" s="230">
        <f>'Livestock Population 2003-2023'!D15*'Livestock Emission Factor'!$F$8</f>
        <v>1798999.7999999998</v>
      </c>
      <c r="E15" s="230">
        <f>'Livestock Population 2003-2023'!E15*'Livestock Emission Factor'!$F$9</f>
        <v>431054.80000000005</v>
      </c>
      <c r="F15" s="230">
        <f>'Livestock Population 2003-2023'!F15*'Livestock Emission Factor'!$F$10</f>
        <v>501984.19999999995</v>
      </c>
      <c r="G15" s="230">
        <f>'Livestock Population 2003-2023'!I15*'Livestock Emission Factor'!$F$11</f>
        <v>420097.5</v>
      </c>
      <c r="H15" s="230">
        <f t="shared" si="0"/>
        <v>3152136.3</v>
      </c>
      <c r="I15" s="230">
        <f>'Livestock Population 2003-2023'!K15*'Livestock Emission Factor'!$F$4</f>
        <v>73577</v>
      </c>
      <c r="J15" s="230">
        <f>'Livestock Population 2003-2023'!L15*'Livestock Emission Factor'!$F$5</f>
        <v>25837.200000000001</v>
      </c>
      <c r="K15" s="230">
        <f>'Livestock Population 2003-2023'!M15*'Livestock Emission Factor'!$F$6</f>
        <v>45108</v>
      </c>
      <c r="L15" s="230">
        <f>'Livestock Population 2003-2023'!P15*'Livestock Emission Factor'!$F$7</f>
        <v>53307.799999999996</v>
      </c>
      <c r="M15" s="230">
        <f t="shared" si="1"/>
        <v>197830</v>
      </c>
      <c r="N15" s="230">
        <f>'Livestock Population 2003-2023'!R15*'Livestock Emission Factor'!$F$12</f>
        <v>30021.200000000001</v>
      </c>
      <c r="O15" s="230">
        <f>'Livestock Population 2003-2023'!S15*'Livestock Emission Factor'!$F$13</f>
        <v>115567.2</v>
      </c>
      <c r="P15" s="230">
        <f>'Livestock Population 2003-2023'!T15*'Livestock Emission Factor'!$F$14</f>
        <v>42829.799999999996</v>
      </c>
      <c r="Q15" s="230">
        <f>'Livestock Population 2003-2023'!W15*'Livestock Emission Factor'!$F$15</f>
        <v>74580</v>
      </c>
      <c r="R15" s="230">
        <f t="shared" si="2"/>
        <v>262998.19999999995</v>
      </c>
      <c r="S15" s="230">
        <f t="shared" si="3"/>
        <v>3612964.5</v>
      </c>
      <c r="T15" s="230">
        <f>'Livestock Population 2003-2023'!Z15*'Livestock Emission Factor'!$F$16</f>
        <v>289.2</v>
      </c>
      <c r="U15" s="230">
        <f>'Livestock Population 2003-2023'!AA15*'Livestock Emission Factor'!$F$17</f>
        <v>274136.94</v>
      </c>
      <c r="V15" s="230">
        <f>'Livestock Population 2003-2023'!AB15*'Livestock Emission Factor'!$F$21</f>
        <v>223128</v>
      </c>
      <c r="W15" s="230">
        <f>'Livestock Population 2003-2023'!AC15*'Livestock Emission Factor'!$F$18</f>
        <v>477.42</v>
      </c>
      <c r="X15" s="230">
        <f>'Livestock Population 2003-2023'!AD15*'Livestock Emission Factor'!$F$19</f>
        <v>453.6</v>
      </c>
      <c r="Y15" s="230">
        <f>'Livestock Population 2003-2023'!AE15*'Livestock Emission Factor'!$F$20</f>
        <v>15.36</v>
      </c>
      <c r="Z15" s="230">
        <f>'Livestock Population 2003-2023'!AH15*'Livestock Emission Factor'!$F$22</f>
        <v>0</v>
      </c>
      <c r="AA15" s="230">
        <f t="shared" si="4"/>
        <v>498500.51999999996</v>
      </c>
      <c r="AB15" s="230">
        <f t="shared" si="5"/>
        <v>4111465.02</v>
      </c>
      <c r="AC15" s="231">
        <f t="shared" si="6"/>
        <v>4111.4650199999996</v>
      </c>
    </row>
    <row r="16" spans="1:29" ht="22.5" customHeight="1" x14ac:dyDescent="0.35">
      <c r="A16" s="135"/>
      <c r="B16" s="13">
        <v>2013</v>
      </c>
      <c r="C16" s="229" t="s">
        <v>17</v>
      </c>
      <c r="D16" s="230">
        <f>'Livestock Population 2003-2023'!D16*'Livestock Emission Factor'!$F$8</f>
        <v>1833862.6285714286</v>
      </c>
      <c r="E16" s="230">
        <f>'Livestock Population 2003-2023'!E16*'Livestock Emission Factor'!$F$9</f>
        <v>430383.3285714286</v>
      </c>
      <c r="F16" s="230">
        <f>'Livestock Population 2003-2023'!F16*'Livestock Emission Factor'!$F$10</f>
        <v>498815.45714285708</v>
      </c>
      <c r="G16" s="230">
        <f>'Livestock Population 2003-2023'!I16*'Livestock Emission Factor'!$F$11</f>
        <v>404889.64285714284</v>
      </c>
      <c r="H16" s="230">
        <f t="shared" si="0"/>
        <v>3167951.057142857</v>
      </c>
      <c r="I16" s="230">
        <f>'Livestock Population 2003-2023'!K16*'Livestock Emission Factor'!$F$4</f>
        <v>71918</v>
      </c>
      <c r="J16" s="230">
        <f>'Livestock Population 2003-2023'!L16*'Livestock Emission Factor'!$F$5</f>
        <v>26395.200000000001</v>
      </c>
      <c r="K16" s="230">
        <f>'Livestock Population 2003-2023'!M16*'Livestock Emission Factor'!$F$6</f>
        <v>45165.599999999999</v>
      </c>
      <c r="L16" s="230">
        <f>'Livestock Population 2003-2023'!P16*'Livestock Emission Factor'!$F$7</f>
        <v>51388</v>
      </c>
      <c r="M16" s="230">
        <f t="shared" si="1"/>
        <v>194866.8</v>
      </c>
      <c r="N16" s="230">
        <f>'Livestock Population 2003-2023'!R16*'Livestock Emission Factor'!$F$12</f>
        <v>29022.400000000001</v>
      </c>
      <c r="O16" s="230">
        <f>'Livestock Population 2003-2023'!S16*'Livestock Emission Factor'!$F$13</f>
        <v>120108.34285714287</v>
      </c>
      <c r="P16" s="230">
        <f>'Livestock Population 2003-2023'!T16*'Livestock Emission Factor'!$F$14</f>
        <v>39462.342857142859</v>
      </c>
      <c r="Q16" s="230">
        <f>'Livestock Population 2003-2023'!W16*'Livestock Emission Factor'!$F$15</f>
        <v>68921.142857142855</v>
      </c>
      <c r="R16" s="230">
        <f t="shared" si="2"/>
        <v>257514.22857142857</v>
      </c>
      <c r="S16" s="230">
        <f t="shared" si="3"/>
        <v>3620332.0857142853</v>
      </c>
      <c r="T16" s="230">
        <f>'Livestock Population 2003-2023'!Z16*'Livestock Emission Factor'!$F$16</f>
        <v>290.22857142857146</v>
      </c>
      <c r="U16" s="230">
        <f>'Livestock Population 2003-2023'!AA16*'Livestock Emission Factor'!$F$17</f>
        <v>277691.00857142854</v>
      </c>
      <c r="V16" s="230">
        <f>'Livestock Population 2003-2023'!AB16*'Livestock Emission Factor'!$F$21</f>
        <v>250602.85714285713</v>
      </c>
      <c r="W16" s="230">
        <f>'Livestock Population 2003-2023'!AC16*'Livestock Emission Factor'!$F$18</f>
        <v>584.41714285714284</v>
      </c>
      <c r="X16" s="230">
        <f>'Livestock Population 2003-2023'!AD16*'Livestock Emission Factor'!$F$19</f>
        <v>397.15714285714284</v>
      </c>
      <c r="Y16" s="230">
        <f>'Livestock Population 2003-2023'!AE16*'Livestock Emission Factor'!$F$20</f>
        <v>22.674285714285716</v>
      </c>
      <c r="Z16" s="230">
        <f>'Livestock Population 2003-2023'!AH16*'Livestock Emission Factor'!$F$22</f>
        <v>0</v>
      </c>
      <c r="AA16" s="230">
        <f t="shared" si="4"/>
        <v>529588.34285714268</v>
      </c>
      <c r="AB16" s="230">
        <f t="shared" si="5"/>
        <v>4149920.4285714282</v>
      </c>
      <c r="AC16" s="231">
        <f t="shared" si="6"/>
        <v>4149.9204285714286</v>
      </c>
    </row>
    <row r="17" spans="1:29" ht="22.5" customHeight="1" x14ac:dyDescent="0.35">
      <c r="A17" s="135"/>
      <c r="B17" s="13">
        <v>2014</v>
      </c>
      <c r="C17" s="229" t="s">
        <v>17</v>
      </c>
      <c r="D17" s="230">
        <f>'Livestock Population 2003-2023'!D17*'Livestock Emission Factor'!$F$8</f>
        <v>1868725.4571428571</v>
      </c>
      <c r="E17" s="230">
        <f>'Livestock Population 2003-2023'!E17*'Livestock Emission Factor'!$F$9</f>
        <v>429711.85714285716</v>
      </c>
      <c r="F17" s="230">
        <f>'Livestock Population 2003-2023'!F17*'Livestock Emission Factor'!$F$10</f>
        <v>495646.7142857142</v>
      </c>
      <c r="G17" s="230">
        <f>'Livestock Population 2003-2023'!I17*'Livestock Emission Factor'!$F$11</f>
        <v>389681.78571428568</v>
      </c>
      <c r="H17" s="230">
        <f t="shared" si="0"/>
        <v>3183765.8142857142</v>
      </c>
      <c r="I17" s="230">
        <f>'Livestock Population 2003-2023'!K17*'Livestock Emission Factor'!$F$4</f>
        <v>70259</v>
      </c>
      <c r="J17" s="230">
        <f>'Livestock Population 2003-2023'!L17*'Livestock Emission Factor'!$F$5</f>
        <v>26953.200000000001</v>
      </c>
      <c r="K17" s="230">
        <f>'Livestock Population 2003-2023'!M17*'Livestock Emission Factor'!$F$6</f>
        <v>45223.200000000004</v>
      </c>
      <c r="L17" s="230">
        <f>'Livestock Population 2003-2023'!P17*'Livestock Emission Factor'!$F$7</f>
        <v>49468.2</v>
      </c>
      <c r="M17" s="230">
        <f t="shared" si="1"/>
        <v>191903.59999999998</v>
      </c>
      <c r="N17" s="230">
        <f>'Livestock Population 2003-2023'!R17*'Livestock Emission Factor'!$F$12</f>
        <v>28023.600000000002</v>
      </c>
      <c r="O17" s="230">
        <f>'Livestock Population 2003-2023'!S17*'Livestock Emission Factor'!$F$13</f>
        <v>124649.48571428572</v>
      </c>
      <c r="P17" s="230">
        <f>'Livestock Population 2003-2023'!T17*'Livestock Emission Factor'!$F$14</f>
        <v>36094.885714285716</v>
      </c>
      <c r="Q17" s="230">
        <f>'Livestock Population 2003-2023'!W17*'Livestock Emission Factor'!$F$15</f>
        <v>63262.28571428571</v>
      </c>
      <c r="R17" s="230">
        <f t="shared" si="2"/>
        <v>252030.25714285715</v>
      </c>
      <c r="S17" s="230">
        <f t="shared" si="3"/>
        <v>3627699.6714285715</v>
      </c>
      <c r="T17" s="230">
        <f>'Livestock Population 2003-2023'!Z17*'Livestock Emission Factor'!$F$16</f>
        <v>291.25714285714287</v>
      </c>
      <c r="U17" s="230">
        <f>'Livestock Population 2003-2023'!AA17*'Livestock Emission Factor'!$F$17</f>
        <v>281245.07714285707</v>
      </c>
      <c r="V17" s="230">
        <f>'Livestock Population 2003-2023'!AB17*'Livestock Emission Factor'!$F$21</f>
        <v>278077.71428571426</v>
      </c>
      <c r="W17" s="230">
        <f>'Livestock Population 2003-2023'!AC17*'Livestock Emission Factor'!$F$18</f>
        <v>691.4142857142856</v>
      </c>
      <c r="X17" s="230">
        <f>'Livestock Population 2003-2023'!AD17*'Livestock Emission Factor'!$F$19</f>
        <v>340.71428571428572</v>
      </c>
      <c r="Y17" s="230">
        <f>'Livestock Population 2003-2023'!AE17*'Livestock Emission Factor'!$F$20</f>
        <v>29.988571428571433</v>
      </c>
      <c r="Z17" s="230">
        <f>'Livestock Population 2003-2023'!AH17*'Livestock Emission Factor'!$F$22</f>
        <v>0</v>
      </c>
      <c r="AA17" s="230">
        <f t="shared" si="4"/>
        <v>560676.16571428569</v>
      </c>
      <c r="AB17" s="230">
        <f t="shared" si="5"/>
        <v>4188375.8371428573</v>
      </c>
      <c r="AC17" s="231">
        <f t="shared" si="6"/>
        <v>4188.3758371428576</v>
      </c>
    </row>
    <row r="18" spans="1:29" ht="22.5" customHeight="1" x14ac:dyDescent="0.35">
      <c r="A18" s="135"/>
      <c r="B18" s="13">
        <v>2015</v>
      </c>
      <c r="C18" s="229" t="s">
        <v>17</v>
      </c>
      <c r="D18" s="230">
        <f>'Livestock Population 2003-2023'!D18*'Livestock Emission Factor'!$F$8</f>
        <v>1903588.2857142857</v>
      </c>
      <c r="E18" s="230">
        <f>'Livestock Population 2003-2023'!E18*'Livestock Emission Factor'!$F$9</f>
        <v>429040.38571428572</v>
      </c>
      <c r="F18" s="230">
        <f>'Livestock Population 2003-2023'!F18*'Livestock Emission Factor'!$F$10</f>
        <v>492477.97142857139</v>
      </c>
      <c r="G18" s="230">
        <f>'Livestock Population 2003-2023'!I18*'Livestock Emission Factor'!$F$11</f>
        <v>374473.92857142846</v>
      </c>
      <c r="H18" s="230">
        <f t="shared" si="0"/>
        <v>3199580.5714285714</v>
      </c>
      <c r="I18" s="230">
        <f>'Livestock Population 2003-2023'!K18*'Livestock Emission Factor'!$F$4</f>
        <v>68600</v>
      </c>
      <c r="J18" s="230">
        <f>'Livestock Population 2003-2023'!L18*'Livestock Emission Factor'!$F$5</f>
        <v>27511.200000000001</v>
      </c>
      <c r="K18" s="230">
        <f>'Livestock Population 2003-2023'!M18*'Livestock Emission Factor'!$F$6</f>
        <v>45280.800000000003</v>
      </c>
      <c r="L18" s="230">
        <f>'Livestock Population 2003-2023'!P18*'Livestock Emission Factor'!$F$7</f>
        <v>47548.4</v>
      </c>
      <c r="M18" s="230">
        <f t="shared" si="1"/>
        <v>188940.4</v>
      </c>
      <c r="N18" s="230">
        <f>'Livestock Population 2003-2023'!R18*'Livestock Emission Factor'!$F$12</f>
        <v>27024.800000000003</v>
      </c>
      <c r="O18" s="230">
        <f>'Livestock Population 2003-2023'!S18*'Livestock Emission Factor'!$F$13</f>
        <v>129190.62857142859</v>
      </c>
      <c r="P18" s="230">
        <f>'Livestock Population 2003-2023'!T18*'Livestock Emission Factor'!$F$14</f>
        <v>32727.42857142858</v>
      </c>
      <c r="Q18" s="230">
        <f>'Livestock Population 2003-2023'!W18*'Livestock Emission Factor'!$F$15</f>
        <v>57603.428571428565</v>
      </c>
      <c r="R18" s="230">
        <f t="shared" si="2"/>
        <v>246546.28571428574</v>
      </c>
      <c r="S18" s="230">
        <f t="shared" si="3"/>
        <v>3635067.2571428572</v>
      </c>
      <c r="T18" s="230">
        <f>'Livestock Population 2003-2023'!Z18*'Livestock Emission Factor'!$F$16</f>
        <v>292.28571428571428</v>
      </c>
      <c r="U18" s="230">
        <f>'Livestock Population 2003-2023'!AA18*'Livestock Emission Factor'!$F$17</f>
        <v>284799.14571428567</v>
      </c>
      <c r="V18" s="230">
        <f>'Livestock Population 2003-2023'!AB18*'Livestock Emission Factor'!$F$21</f>
        <v>305552.57142857142</v>
      </c>
      <c r="W18" s="230">
        <f>'Livestock Population 2003-2023'!AC18*'Livestock Emission Factor'!$F$18</f>
        <v>798.41142857142836</v>
      </c>
      <c r="X18" s="230">
        <f>'Livestock Population 2003-2023'!AD18*'Livestock Emission Factor'!$F$19</f>
        <v>284.27142857142854</v>
      </c>
      <c r="Y18" s="230">
        <f>'Livestock Population 2003-2023'!AE18*'Livestock Emission Factor'!$F$20</f>
        <v>37.30285714285715</v>
      </c>
      <c r="Z18" s="230">
        <f>'Livestock Population 2003-2023'!AH18*'Livestock Emission Factor'!$F$22</f>
        <v>0</v>
      </c>
      <c r="AA18" s="230">
        <f t="shared" si="4"/>
        <v>591763.98857142858</v>
      </c>
      <c r="AB18" s="230">
        <f t="shared" si="5"/>
        <v>4226831.2457142854</v>
      </c>
      <c r="AC18" s="231">
        <f t="shared" si="6"/>
        <v>4226.8312457142856</v>
      </c>
    </row>
    <row r="19" spans="1:29" ht="22.5" customHeight="1" x14ac:dyDescent="0.35">
      <c r="A19" s="135"/>
      <c r="B19" s="13">
        <v>2016</v>
      </c>
      <c r="C19" s="229" t="s">
        <v>17</v>
      </c>
      <c r="D19" s="230">
        <f>'Livestock Population 2003-2023'!D19*'Livestock Emission Factor'!$F$8</f>
        <v>1938451.1142857142</v>
      </c>
      <c r="E19" s="230">
        <f>'Livestock Population 2003-2023'!E19*'Livestock Emission Factor'!$F$9</f>
        <v>428368.91428571427</v>
      </c>
      <c r="F19" s="230">
        <f>'Livestock Population 2003-2023'!F19*'Livestock Emission Factor'!$F$10</f>
        <v>489309.22857142851</v>
      </c>
      <c r="G19" s="230">
        <f>'Livestock Population 2003-2023'!I19*'Livestock Emission Factor'!$F$11</f>
        <v>359266.0714285713</v>
      </c>
      <c r="H19" s="230">
        <f t="shared" si="0"/>
        <v>3215395.3285714285</v>
      </c>
      <c r="I19" s="230">
        <f>'Livestock Population 2003-2023'!K19*'Livestock Emission Factor'!$F$4</f>
        <v>66941</v>
      </c>
      <c r="J19" s="230">
        <f>'Livestock Population 2003-2023'!L19*'Livestock Emission Factor'!$F$5</f>
        <v>28069.200000000001</v>
      </c>
      <c r="K19" s="230">
        <f>'Livestock Population 2003-2023'!M19*'Livestock Emission Factor'!$F$6</f>
        <v>45338.400000000009</v>
      </c>
      <c r="L19" s="230">
        <f>'Livestock Population 2003-2023'!P19*'Livestock Emission Factor'!$F$7</f>
        <v>45628.6</v>
      </c>
      <c r="M19" s="230">
        <f t="shared" si="1"/>
        <v>185977.2</v>
      </c>
      <c r="N19" s="230">
        <f>'Livestock Population 2003-2023'!R19*'Livestock Emission Factor'!$F$12</f>
        <v>26026.000000000004</v>
      </c>
      <c r="O19" s="230">
        <f>'Livestock Population 2003-2023'!S19*'Livestock Emission Factor'!$F$13</f>
        <v>133731.77142857146</v>
      </c>
      <c r="P19" s="230">
        <f>'Livestock Population 2003-2023'!T19*'Livestock Emission Factor'!$F$14</f>
        <v>29359.97142857144</v>
      </c>
      <c r="Q19" s="230">
        <f>'Livestock Population 2003-2023'!W19*'Livestock Emission Factor'!$F$15</f>
        <v>51944.57142857142</v>
      </c>
      <c r="R19" s="230">
        <f t="shared" si="2"/>
        <v>241062.31428571432</v>
      </c>
      <c r="S19" s="230">
        <f t="shared" si="3"/>
        <v>3642434.8428571429</v>
      </c>
      <c r="T19" s="230">
        <f>'Livestock Population 2003-2023'!Z19*'Livestock Emission Factor'!$F$16</f>
        <v>293.31428571428569</v>
      </c>
      <c r="U19" s="230">
        <f>'Livestock Population 2003-2023'!AA19*'Livestock Emission Factor'!$F$17</f>
        <v>288353.2142857142</v>
      </c>
      <c r="V19" s="230">
        <f>'Livestock Population 2003-2023'!AB19*'Livestock Emission Factor'!$F$21</f>
        <v>333027.42857142858</v>
      </c>
      <c r="W19" s="230">
        <f>'Livestock Population 2003-2023'!AC19*'Livestock Emission Factor'!$F$18</f>
        <v>905.40857142857124</v>
      </c>
      <c r="X19" s="230">
        <f>'Livestock Population 2003-2023'!AD19*'Livestock Emission Factor'!$F$19</f>
        <v>227.82857142857139</v>
      </c>
      <c r="Y19" s="230">
        <f>'Livestock Population 2003-2023'!AE19*'Livestock Emission Factor'!$F$20</f>
        <v>44.617142857142866</v>
      </c>
      <c r="Z19" s="230">
        <f>'Livestock Population 2003-2023'!AH19*'Livestock Emission Factor'!$F$22</f>
        <v>0</v>
      </c>
      <c r="AA19" s="230">
        <f t="shared" si="4"/>
        <v>622851.81142857147</v>
      </c>
      <c r="AB19" s="230">
        <f t="shared" si="5"/>
        <v>4265286.654285714</v>
      </c>
      <c r="AC19" s="231">
        <f t="shared" si="6"/>
        <v>4265.2866542857137</v>
      </c>
    </row>
    <row r="20" spans="1:29" ht="22.5" customHeight="1" x14ac:dyDescent="0.35">
      <c r="A20" s="135"/>
      <c r="B20" s="13">
        <v>2017</v>
      </c>
      <c r="C20" s="229" t="s">
        <v>17</v>
      </c>
      <c r="D20" s="230">
        <f>'Livestock Population 2003-2023'!D20*'Livestock Emission Factor'!$F$8</f>
        <v>1973313.942857143</v>
      </c>
      <c r="E20" s="230">
        <f>'Livestock Population 2003-2023'!E20*'Livestock Emission Factor'!$F$9</f>
        <v>427697.44285714283</v>
      </c>
      <c r="F20" s="230">
        <f>'Livestock Population 2003-2023'!F20*'Livestock Emission Factor'!$F$10</f>
        <v>486140.48571428563</v>
      </c>
      <c r="G20" s="230">
        <f>'Livestock Population 2003-2023'!I20*'Livestock Emission Factor'!$F$11</f>
        <v>344058.21428571414</v>
      </c>
      <c r="H20" s="230">
        <f t="shared" si="0"/>
        <v>3231210.0857142857</v>
      </c>
      <c r="I20" s="230">
        <f>'Livestock Population 2003-2023'!K20*'Livestock Emission Factor'!$F$4</f>
        <v>65282</v>
      </c>
      <c r="J20" s="230">
        <f>'Livestock Population 2003-2023'!L20*'Livestock Emission Factor'!$F$5</f>
        <v>28627.200000000001</v>
      </c>
      <c r="K20" s="230">
        <f>'Livestock Population 2003-2023'!M20*'Livestock Emission Factor'!$F$6</f>
        <v>45396.000000000007</v>
      </c>
      <c r="L20" s="230">
        <f>'Livestock Population 2003-2023'!P20*'Livestock Emission Factor'!$F$7</f>
        <v>43708.799999999996</v>
      </c>
      <c r="M20" s="230">
        <f t="shared" si="1"/>
        <v>183014</v>
      </c>
      <c r="N20" s="230">
        <f>'Livestock Population 2003-2023'!R20*'Livestock Emission Factor'!$F$12</f>
        <v>25027.200000000001</v>
      </c>
      <c r="O20" s="230">
        <f>'Livestock Population 2003-2023'!S20*'Livestock Emission Factor'!$F$13</f>
        <v>138272.9142857143</v>
      </c>
      <c r="P20" s="230">
        <f>'Livestock Population 2003-2023'!T20*'Livestock Emission Factor'!$F$14</f>
        <v>25992.514285714296</v>
      </c>
      <c r="Q20" s="230">
        <f>'Livestock Population 2003-2023'!W20*'Livestock Emission Factor'!$F$15</f>
        <v>46285.714285714275</v>
      </c>
      <c r="R20" s="230">
        <f t="shared" si="2"/>
        <v>235578.34285714291</v>
      </c>
      <c r="S20" s="230">
        <f t="shared" si="3"/>
        <v>3649802.4285714286</v>
      </c>
      <c r="T20" s="230">
        <f>'Livestock Population 2003-2023'!Z20*'Livestock Emission Factor'!$F$16</f>
        <v>294.3428571428571</v>
      </c>
      <c r="U20" s="230">
        <f>'Livestock Population 2003-2023'!AA20*'Livestock Emission Factor'!$F$17</f>
        <v>291907.28285714274</v>
      </c>
      <c r="V20" s="230">
        <f>'Livestock Population 2003-2023'!AB20*'Livestock Emission Factor'!$F$21</f>
        <v>360502.28571428574</v>
      </c>
      <c r="W20" s="230">
        <f>'Livestock Population 2003-2023'!AC20*'Livestock Emission Factor'!$F$18</f>
        <v>1012.405714285714</v>
      </c>
      <c r="X20" s="230">
        <f>'Livestock Population 2003-2023'!AD20*'Livestock Emission Factor'!$F$19</f>
        <v>171.38571428571424</v>
      </c>
      <c r="Y20" s="230">
        <f>'Livestock Population 2003-2023'!AE20*'Livestock Emission Factor'!$F$20</f>
        <v>51.931428571428576</v>
      </c>
      <c r="Z20" s="230">
        <f>'Livestock Population 2003-2023'!AH20*'Livestock Emission Factor'!$F$22</f>
        <v>0</v>
      </c>
      <c r="AA20" s="230">
        <f t="shared" si="4"/>
        <v>653939.63428571413</v>
      </c>
      <c r="AB20" s="230">
        <f t="shared" si="5"/>
        <v>4303742.0628571426</v>
      </c>
      <c r="AC20" s="231">
        <f t="shared" si="6"/>
        <v>4303.7420628571426</v>
      </c>
    </row>
    <row r="21" spans="1:29" ht="22.5" customHeight="1" x14ac:dyDescent="0.35">
      <c r="A21" s="135"/>
      <c r="B21" s="13">
        <v>2018</v>
      </c>
      <c r="C21" s="229" t="s">
        <v>17</v>
      </c>
      <c r="D21" s="230">
        <f>'Livestock Population 2003-2023'!D21*'Livestock Emission Factor'!$F$8</f>
        <v>2008176.7714285715</v>
      </c>
      <c r="E21" s="230">
        <f>'Livestock Population 2003-2023'!E21*'Livestock Emission Factor'!$F$9</f>
        <v>427025.97142857139</v>
      </c>
      <c r="F21" s="230">
        <f>'Livestock Population 2003-2023'!F21*'Livestock Emission Factor'!$F$10</f>
        <v>482971.74285714276</v>
      </c>
      <c r="G21" s="230">
        <f>'Livestock Population 2003-2023'!I21*'Livestock Emission Factor'!$F$11</f>
        <v>328850.35714285693</v>
      </c>
      <c r="H21" s="230">
        <f t="shared" si="0"/>
        <v>3247024.8428571424</v>
      </c>
      <c r="I21" s="230">
        <f>'Livestock Population 2003-2023'!K21*'Livestock Emission Factor'!$F$4</f>
        <v>63623</v>
      </c>
      <c r="J21" s="230">
        <f>'Livestock Population 2003-2023'!L21*'Livestock Emission Factor'!$F$5</f>
        <v>29185.200000000001</v>
      </c>
      <c r="K21" s="230">
        <f>'Livestock Population 2003-2023'!M21*'Livestock Emission Factor'!$F$6</f>
        <v>45453.600000000013</v>
      </c>
      <c r="L21" s="230">
        <f>'Livestock Population 2003-2023'!P21*'Livestock Emission Factor'!$F$7</f>
        <v>41789</v>
      </c>
      <c r="M21" s="230">
        <f t="shared" si="1"/>
        <v>180050.80000000002</v>
      </c>
      <c r="N21" s="230">
        <f>'Livestock Population 2003-2023'!R21*'Livestock Emission Factor'!$F$12</f>
        <v>24028.400000000001</v>
      </c>
      <c r="O21" s="230">
        <f>'Livestock Population 2003-2023'!S21*'Livestock Emission Factor'!$F$13</f>
        <v>142814.05714285717</v>
      </c>
      <c r="P21" s="230">
        <f>'Livestock Population 2003-2023'!T21*'Livestock Emission Factor'!$F$14</f>
        <v>22625.057142857153</v>
      </c>
      <c r="Q21" s="230">
        <f>'Livestock Population 2003-2023'!W21*'Livestock Emission Factor'!$F$15</f>
        <v>40626.85714285713</v>
      </c>
      <c r="R21" s="230">
        <f t="shared" si="2"/>
        <v>230094.37142857144</v>
      </c>
      <c r="S21" s="230">
        <f t="shared" si="3"/>
        <v>3657170.0142857139</v>
      </c>
      <c r="T21" s="230">
        <f>'Livestock Population 2003-2023'!Z21*'Livestock Emission Factor'!$F$16</f>
        <v>295.37142857142857</v>
      </c>
      <c r="U21" s="230">
        <f>'Livestock Population 2003-2023'!AA21*'Livestock Emission Factor'!$F$17</f>
        <v>295461.35142857127</v>
      </c>
      <c r="V21" s="230">
        <f>'Livestock Population 2003-2023'!AB21*'Livestock Emission Factor'!$F$21</f>
        <v>387977.1428571429</v>
      </c>
      <c r="W21" s="230">
        <f>'Livestock Population 2003-2023'!AC21*'Livestock Emission Factor'!$F$18</f>
        <v>1119.4028571428569</v>
      </c>
      <c r="X21" s="230">
        <f>'Livestock Population 2003-2023'!AD21*'Livestock Emission Factor'!$F$19</f>
        <v>114.94285714285711</v>
      </c>
      <c r="Y21" s="230">
        <f>'Livestock Population 2003-2023'!AE21*'Livestock Emission Factor'!$F$20</f>
        <v>59.245714285714293</v>
      </c>
      <c r="Z21" s="230">
        <f>'Livestock Population 2003-2023'!AH21*'Livestock Emission Factor'!$F$22</f>
        <v>0</v>
      </c>
      <c r="AA21" s="230">
        <f t="shared" si="4"/>
        <v>685027.45714285702</v>
      </c>
      <c r="AB21" s="230">
        <f t="shared" si="5"/>
        <v>4342197.4714285713</v>
      </c>
      <c r="AC21" s="231">
        <f t="shared" si="6"/>
        <v>4342.1974714285716</v>
      </c>
    </row>
    <row r="22" spans="1:29" ht="22.5" customHeight="1" x14ac:dyDescent="0.35">
      <c r="A22" s="135"/>
      <c r="B22" s="13">
        <v>2019</v>
      </c>
      <c r="C22" s="229" t="s">
        <v>17</v>
      </c>
      <c r="D22" s="230">
        <f>'Livestock Population 2003-2023'!D22*'Livestock Emission Factor'!$F$8</f>
        <v>2043039.5999999999</v>
      </c>
      <c r="E22" s="230">
        <f>'Livestock Population 2003-2023'!E22*'Livestock Emission Factor'!$F$9</f>
        <v>426354.50000000006</v>
      </c>
      <c r="F22" s="230">
        <f>'Livestock Population 2003-2023'!F22*'Livestock Emission Factor'!$F$10</f>
        <v>479802.99999999994</v>
      </c>
      <c r="G22" s="230">
        <f>'Livestock Population 2003-2023'!I22*'Livestock Emission Factor'!$F$11</f>
        <v>313642.5</v>
      </c>
      <c r="H22" s="230">
        <f t="shared" si="0"/>
        <v>3262839.6</v>
      </c>
      <c r="I22" s="230">
        <f>'Livestock Population 2003-2023'!K22*'Livestock Emission Factor'!$F$4</f>
        <v>61964</v>
      </c>
      <c r="J22" s="230">
        <f>'Livestock Population 2003-2023'!L22*'Livestock Emission Factor'!$F$5</f>
        <v>29743.199999999997</v>
      </c>
      <c r="K22" s="230">
        <f>'Livestock Population 2003-2023'!M22*'Livestock Emission Factor'!$F$6</f>
        <v>45511.199999999997</v>
      </c>
      <c r="L22" s="230">
        <f>'Livestock Population 2003-2023'!P22*'Livestock Emission Factor'!$F$7</f>
        <v>39869.199999999997</v>
      </c>
      <c r="M22" s="230">
        <f t="shared" si="1"/>
        <v>177087.59999999998</v>
      </c>
      <c r="N22" s="230">
        <f>'Livestock Population 2003-2023'!R22*'Livestock Emission Factor'!$F$12</f>
        <v>23029.600000000002</v>
      </c>
      <c r="O22" s="230">
        <f>'Livestock Population 2003-2023'!S22*'Livestock Emission Factor'!$F$13</f>
        <v>147355.20000000001</v>
      </c>
      <c r="P22" s="230">
        <f>'Livestock Population 2003-2023'!T22*'Livestock Emission Factor'!$F$14</f>
        <v>19257.599999999999</v>
      </c>
      <c r="Q22" s="230">
        <f>'Livestock Population 2003-2023'!W22*'Livestock Emission Factor'!$F$15</f>
        <v>34968</v>
      </c>
      <c r="R22" s="230">
        <f t="shared" si="2"/>
        <v>224610.40000000002</v>
      </c>
      <c r="S22" s="230">
        <f t="shared" si="3"/>
        <v>3664537.6000000001</v>
      </c>
      <c r="T22" s="230">
        <f>'Livestock Population 2003-2023'!Z22*'Livestock Emission Factor'!$F$16</f>
        <v>296.40000000000003</v>
      </c>
      <c r="U22" s="230">
        <f>'Livestock Population 2003-2023'!AA22*'Livestock Emission Factor'!$F$17</f>
        <v>299015.42</v>
      </c>
      <c r="V22" s="230">
        <f>'Livestock Population 2003-2023'!AB22*'Livestock Emission Factor'!$F$21</f>
        <v>415452</v>
      </c>
      <c r="W22" s="230">
        <f>'Livestock Population 2003-2023'!AC22*'Livestock Emission Factor'!$F$18</f>
        <v>1226.3999999999999</v>
      </c>
      <c r="X22" s="230">
        <f>'Livestock Population 2003-2023'!AD22*'Livestock Emission Factor'!$F$19</f>
        <v>58.5</v>
      </c>
      <c r="Y22" s="230">
        <f>'Livestock Population 2003-2023'!AE22*'Livestock Emission Factor'!$F$20</f>
        <v>66.56</v>
      </c>
      <c r="Z22" s="230">
        <f>'Livestock Population 2003-2023'!AH22*'Livestock Emission Factor'!$F$22</f>
        <v>0</v>
      </c>
      <c r="AA22" s="230">
        <f t="shared" si="4"/>
        <v>716115.28000000014</v>
      </c>
      <c r="AB22" s="230">
        <f t="shared" si="5"/>
        <v>4380652.88</v>
      </c>
      <c r="AC22" s="231">
        <f t="shared" si="6"/>
        <v>4380.6528799999996</v>
      </c>
    </row>
    <row r="23" spans="1:29" ht="22.5" customHeight="1" x14ac:dyDescent="0.35">
      <c r="A23" s="135"/>
      <c r="B23" s="13">
        <v>2020</v>
      </c>
      <c r="C23" s="229" t="s">
        <v>17</v>
      </c>
      <c r="D23" s="230">
        <f>'Livestock Population 2003-2023'!D23*'Livestock Emission Factor'!$F$8</f>
        <v>2080506.2419191694</v>
      </c>
      <c r="E23" s="230">
        <f>'Livestock Population 2003-2023'!E23*'Livestock Emission Factor'!$F$9</f>
        <v>425687.22558511951</v>
      </c>
      <c r="F23" s="230">
        <f>'Livestock Population 2003-2023'!F23*'Livestock Emission Factor'!$F$10</f>
        <v>476715.29845843656</v>
      </c>
      <c r="G23" s="230">
        <f>'Livestock Population 2003-2023'!I23*'Livestock Emission Factor'!$F$11</f>
        <v>300818.23961687606</v>
      </c>
      <c r="H23" s="230">
        <f t="shared" si="0"/>
        <v>3283727.0055796015</v>
      </c>
      <c r="I23" s="230">
        <f>'Livestock Population 2003-2023'!K23*'Livestock Emission Factor'!$F$4</f>
        <v>60461.918923726858</v>
      </c>
      <c r="J23" s="230">
        <f>'Livestock Population 2003-2023'!L23*'Livestock Emission Factor'!$F$5</f>
        <v>30347.456512299268</v>
      </c>
      <c r="K23" s="230">
        <f>'Livestock Population 2003-2023'!M23*'Livestock Emission Factor'!$F$6</f>
        <v>45569.093457644325</v>
      </c>
      <c r="L23" s="230">
        <f>'Livestock Population 2003-2023'!P23*'Livestock Emission Factor'!$F$7</f>
        <v>38248.607637935835</v>
      </c>
      <c r="M23" s="230">
        <f t="shared" si="1"/>
        <v>174627.07653160629</v>
      </c>
      <c r="N23" s="230">
        <f>'Livestock Population 2003-2023'!R23*'Livestock Emission Factor'!$F$12</f>
        <v>22173.670376591243</v>
      </c>
      <c r="O23" s="230">
        <f>'Livestock Population 2003-2023'!S23*'Livestock Emission Factor'!$F$13</f>
        <v>152560.21971912653</v>
      </c>
      <c r="P23" s="230">
        <f>'Livestock Population 2003-2023'!T23*'Livestock Emission Factor'!$F$14</f>
        <v>17179.486488205333</v>
      </c>
      <c r="Q23" s="230">
        <f>'Livestock Population 2003-2023'!W23*'Livestock Emission Factor'!$F$15</f>
        <v>31381.789852392751</v>
      </c>
      <c r="R23" s="230">
        <f t="shared" si="2"/>
        <v>223295.16643631583</v>
      </c>
      <c r="S23" s="230">
        <f t="shared" si="3"/>
        <v>3681649.2485475237</v>
      </c>
      <c r="T23" s="230">
        <f>'Livestock Population 2003-2023'!Z23*'Livestock Emission Factor'!$F$16</f>
        <v>297.4431014349006</v>
      </c>
      <c r="U23" s="230">
        <f>'Livestock Population 2003-2023'!AA23*'Livestock Emission Factor'!$F$17</f>
        <v>302749.20905128744</v>
      </c>
      <c r="V23" s="230">
        <f>'Livestock Population 2003-2023'!AB23*'Livestock Emission Factor'!$F$21</f>
        <v>454033.12304678158</v>
      </c>
      <c r="W23" s="230">
        <f>'Livestock Population 2003-2023'!AC23*'Livestock Emission Factor'!$F$18</f>
        <v>1403.3474765558092</v>
      </c>
      <c r="X23" s="230">
        <f>'Livestock Population 2003-2023'!AD23*'Livestock Emission Factor'!$F$19</f>
        <v>43.659824260348472</v>
      </c>
      <c r="Y23" s="230">
        <f>'Livestock Population 2003-2023'!AE23*'Livestock Emission Factor'!$F$20</f>
        <v>82.070654837885129</v>
      </c>
      <c r="Z23" s="230">
        <f>'Livestock Population 2003-2023'!AH23*'Livestock Emission Factor'!$F$22</f>
        <v>0</v>
      </c>
      <c r="AA23" s="230">
        <f t="shared" si="4"/>
        <v>758608.85315515799</v>
      </c>
      <c r="AB23" s="230">
        <f t="shared" si="5"/>
        <v>4440258.1017026817</v>
      </c>
      <c r="AC23" s="231">
        <f t="shared" si="6"/>
        <v>4440.2581017026814</v>
      </c>
    </row>
    <row r="24" spans="1:29" ht="22.5" customHeight="1" x14ac:dyDescent="0.35">
      <c r="A24" s="135"/>
      <c r="B24" s="13">
        <v>2021</v>
      </c>
      <c r="C24" s="229" t="s">
        <v>17</v>
      </c>
      <c r="D24" s="230">
        <f>'Livestock Population 2003-2023'!D24*'Livestock Emission Factor'!$F$8</f>
        <v>2118659.9724570322</v>
      </c>
      <c r="E24" s="230">
        <f>'Livestock Population 2003-2023'!E24*'Livestock Emission Factor'!$F$9</f>
        <v>425020.99550105934</v>
      </c>
      <c r="F24" s="230">
        <f>'Livestock Population 2003-2023'!F24*'Livestock Emission Factor'!$F$10</f>
        <v>473647.4673653901</v>
      </c>
      <c r="G24" s="230">
        <f>'Livestock Population 2003-2023'!I24*'Livestock Emission Factor'!$F$11</f>
        <v>288518.33946673764</v>
      </c>
      <c r="H24" s="230">
        <f t="shared" si="0"/>
        <v>3305846.7747902195</v>
      </c>
      <c r="I24" s="230">
        <f>'Livestock Population 2003-2023'!K24*'Livestock Emission Factor'!$F$4</f>
        <v>58996.250079712721</v>
      </c>
      <c r="J24" s="230">
        <f>'Livestock Population 2003-2023'!L24*'Livestock Emission Factor'!$F$5</f>
        <v>30963.988971122657</v>
      </c>
      <c r="K24" s="230">
        <f>'Livestock Population 2003-2023'!M24*'Livestock Emission Factor'!$F$6</f>
        <v>45627.060559851714</v>
      </c>
      <c r="L24" s="230">
        <f>'Livestock Population 2003-2023'!P24*'Livestock Emission Factor'!$F$7</f>
        <v>36693.888671976449</v>
      </c>
      <c r="M24" s="230">
        <f t="shared" si="1"/>
        <v>172281.18828266353</v>
      </c>
      <c r="N24" s="230">
        <f>'Livestock Population 2003-2023'!R24*'Livestock Emission Factor'!$F$12</f>
        <v>21349.552661345395</v>
      </c>
      <c r="O24" s="230">
        <f>'Livestock Population 2003-2023'!S24*'Livestock Emission Factor'!$F$13</f>
        <v>157949.09606683828</v>
      </c>
      <c r="P24" s="230">
        <f>'Livestock Population 2003-2023'!T24*'Livestock Emission Factor'!$F$14</f>
        <v>15325.624999918451</v>
      </c>
      <c r="Q24" s="230">
        <f>'Livestock Population 2003-2023'!W24*'Livestock Emission Factor'!$F$15</f>
        <v>28163.370348311048</v>
      </c>
      <c r="R24" s="230">
        <f t="shared" si="2"/>
        <v>222787.64407641318</v>
      </c>
      <c r="S24" s="230">
        <f t="shared" si="3"/>
        <v>3700915.607149296</v>
      </c>
      <c r="T24" s="230">
        <f>'Livestock Population 2003-2023'!Z24*'Livestock Emission Factor'!$F$16</f>
        <v>298.48987378951603</v>
      </c>
      <c r="U24" s="230">
        <f>'Livestock Population 2003-2023'!AA24*'Livestock Emission Factor'!$F$17</f>
        <v>306529.62172044546</v>
      </c>
      <c r="V24" s="230">
        <f>'Livestock Population 2003-2023'!AB24*'Livestock Emission Factor'!$F$21</f>
        <v>496197.09815722128</v>
      </c>
      <c r="W24" s="230">
        <f>'Livestock Population 2003-2023'!AC24*'Livestock Emission Factor'!$F$18</f>
        <v>1605.825293505836</v>
      </c>
      <c r="X24" s="230">
        <f>'Livestock Population 2003-2023'!AD24*'Livestock Emission Factor'!$F$19</f>
        <v>32.584277853752361</v>
      </c>
      <c r="Y24" s="230">
        <f>'Livestock Population 2003-2023'!AE24*'Livestock Emission Factor'!$F$20</f>
        <v>101.1957990612872</v>
      </c>
      <c r="Z24" s="230">
        <f>'Livestock Population 2003-2023'!AH24*'Livestock Emission Factor'!$F$22</f>
        <v>0</v>
      </c>
      <c r="AA24" s="230">
        <f t="shared" si="4"/>
        <v>804764.81512187712</v>
      </c>
      <c r="AB24" s="230">
        <f t="shared" si="5"/>
        <v>4505680.4222711734</v>
      </c>
      <c r="AC24" s="231">
        <f t="shared" si="6"/>
        <v>4505.6804222711735</v>
      </c>
    </row>
    <row r="25" spans="1:29" ht="22.5" customHeight="1" x14ac:dyDescent="0.35">
      <c r="A25" s="135"/>
      <c r="B25" s="143">
        <v>2022</v>
      </c>
      <c r="C25" s="143" t="s">
        <v>17</v>
      </c>
      <c r="D25" s="230">
        <f>'Livestock Population 2003-2023'!D25*'Livestock Emission Factor'!$F$8</f>
        <v>2157513.3919093646</v>
      </c>
      <c r="E25" s="230">
        <f>'Livestock Population 2003-2023'!E25*'Livestock Emission Factor'!$F$9</f>
        <v>424355.80811336928</v>
      </c>
      <c r="F25" s="230">
        <f>'Livestock Population 2003-2023'!F25*'Livestock Emission Factor'!$F$10</f>
        <v>470599.37884751568</v>
      </c>
      <c r="G25" s="230">
        <f>'Livestock Population 2003-2023'!I25*'Livestock Emission Factor'!$F$11</f>
        <v>276721.359431736</v>
      </c>
      <c r="H25" s="230">
        <f t="shared" si="0"/>
        <v>3329189.9383019856</v>
      </c>
      <c r="I25" s="230">
        <f>'Livestock Population 2003-2023'!K25*'Livestock Emission Factor'!$F$4</f>
        <v>57566.110792129373</v>
      </c>
      <c r="J25" s="230">
        <f>'Livestock Population 2003-2023'!L25*'Livestock Emission Factor'!$F$5</f>
        <v>31593.046771983478</v>
      </c>
      <c r="K25" s="230">
        <f>'Livestock Population 2003-2023'!M25*'Livestock Emission Factor'!$F$6</f>
        <v>45685.101400303232</v>
      </c>
      <c r="L25" s="230">
        <f>'Livestock Population 2003-2023'!P25*'Livestock Emission Factor'!$F$7</f>
        <v>35202.365498292551</v>
      </c>
      <c r="M25" s="230">
        <f t="shared" si="1"/>
        <v>170046.62446270866</v>
      </c>
      <c r="N25" s="230">
        <f>'Livestock Population 2003-2023'!R25*'Livestock Emission Factor'!$F$12</f>
        <v>20556.064516984618</v>
      </c>
      <c r="O25" s="230">
        <f>'Livestock Population 2003-2023'!S25*'Livestock Emission Factor'!$F$13</f>
        <v>163528.32340083196</v>
      </c>
      <c r="P25" s="230">
        <f>'Livestock Population 2003-2023'!T25*'Livestock Emission Factor'!$F$14</f>
        <v>13671.816197729773</v>
      </c>
      <c r="Q25" s="230">
        <f>'Livestock Population 2003-2023'!W25*'Livestock Emission Factor'!$F$15</f>
        <v>25275.02201457923</v>
      </c>
      <c r="R25" s="230">
        <f t="shared" si="2"/>
        <v>223031.22613012561</v>
      </c>
      <c r="S25" s="230">
        <f t="shared" si="3"/>
        <v>3722267.78889482</v>
      </c>
      <c r="T25" s="230">
        <f>'Livestock Population 2003-2023'!Z25*'Livestock Emission Factor'!$F$16</f>
        <v>299.54032998267775</v>
      </c>
      <c r="U25" s="230">
        <f>'Livestock Population 2003-2023'!AA25*'Livestock Emission Factor'!$F$17</f>
        <v>310357.240194018</v>
      </c>
      <c r="V25" s="230">
        <f>'Livestock Population 2003-2023'!AB25*'Livestock Emission Factor'!$F$21</f>
        <v>542276.64838073612</v>
      </c>
      <c r="W25" s="230">
        <f>'Livestock Population 2003-2023'!AC25*'Livestock Emission Factor'!$F$18</f>
        <v>1837.5170200839095</v>
      </c>
      <c r="X25" s="230">
        <f>'Livestock Population 2003-2023'!AD25*'Livestock Emission Factor'!$F$19</f>
        <v>24.318356320430645</v>
      </c>
      <c r="Y25" s="230">
        <f>'Livestock Population 2003-2023'!AE25*'Livestock Emission Factor'!$F$20</f>
        <v>124.77772679992307</v>
      </c>
      <c r="Z25" s="230">
        <f>'Livestock Population 2003-2023'!AH25*'Livestock Emission Factor'!$F$22</f>
        <v>0</v>
      </c>
      <c r="AA25" s="230">
        <f t="shared" si="4"/>
        <v>854920.04200794117</v>
      </c>
      <c r="AB25" s="230">
        <f t="shared" si="5"/>
        <v>4577187.8309027608</v>
      </c>
      <c r="AC25" s="231">
        <f t="shared" si="6"/>
        <v>4577.1878309027607</v>
      </c>
    </row>
    <row r="26" spans="1:29" ht="22.5" customHeight="1" x14ac:dyDescent="0.35">
      <c r="A26" s="135"/>
      <c r="B26" s="145">
        <v>2023</v>
      </c>
      <c r="C26" s="145" t="s">
        <v>17</v>
      </c>
      <c r="D26" s="232">
        <f>'Livestock Population 2003-2023'!D26*'Livestock Emission Factor'!$F$8</f>
        <v>2197079.3316446887</v>
      </c>
      <c r="E26" s="232">
        <f>'Livestock Population 2003-2023'!E26*'Livestock Emission Factor'!$F$9</f>
        <v>423691.66179015703</v>
      </c>
      <c r="F26" s="232">
        <f>'Livestock Population 2003-2023'!F26*'Livestock Emission Factor'!$F$10</f>
        <v>467570.90585437836</v>
      </c>
      <c r="G26" s="232">
        <f>'Livestock Population 2003-2023'!I26*'Livestock Emission Factor'!$F$11</f>
        <v>265406.73604069487</v>
      </c>
      <c r="H26" s="232">
        <f t="shared" si="0"/>
        <v>3353748.6353299189</v>
      </c>
      <c r="I26" s="232">
        <f>'Livestock Population 2003-2023'!K26*'Livestock Emission Factor'!$F$4</f>
        <v>56170.639782260725</v>
      </c>
      <c r="J26" s="232">
        <f>'Livestock Population 2003-2023'!L26*'Livestock Emission Factor'!$F$5</f>
        <v>32234.88437706116</v>
      </c>
      <c r="K26" s="232">
        <f>'Livestock Population 2003-2023'!M26*'Livestock Emission Factor'!$F$6</f>
        <v>45743.216072799136</v>
      </c>
      <c r="L26" s="232">
        <f>'Livestock Population 2003-2023'!P26*'Livestock Emission Factor'!$F$7</f>
        <v>33771.46935156465</v>
      </c>
      <c r="M26" s="232">
        <f t="shared" si="1"/>
        <v>167920.20958368568</v>
      </c>
      <c r="N26" s="232">
        <f>'Livestock Population 2003-2023'!R26*'Livestock Emission Factor'!$F$12</f>
        <v>19792.067549569256</v>
      </c>
      <c r="O26" s="232">
        <f>'Livestock Population 2003-2023'!S26*'Livestock Emission Factor'!$F$13</f>
        <v>169304.62547864823</v>
      </c>
      <c r="P26" s="232">
        <f>'Livestock Population 2003-2023'!T26*'Livestock Emission Factor'!$F$14</f>
        <v>12196.472127270556</v>
      </c>
      <c r="Q26" s="232">
        <f>'Livestock Population 2003-2023'!W26*'Livestock Emission Factor'!$F$15</f>
        <v>22682.89377076544</v>
      </c>
      <c r="R26" s="232">
        <f t="shared" si="2"/>
        <v>223976.05892625346</v>
      </c>
      <c r="S26" s="232">
        <f t="shared" si="3"/>
        <v>3745644.9038398582</v>
      </c>
      <c r="T26" s="232">
        <f>'Livestock Population 2003-2023'!Z26*'Livestock Emission Factor'!$F$16</f>
        <v>300.59448297868147</v>
      </c>
      <c r="U26" s="232">
        <f>'Livestock Population 2003-2023'!AA26*'Livestock Emission Factor'!$F$17</f>
        <v>314232.65392828028</v>
      </c>
      <c r="V26" s="232">
        <f>'Livestock Population 2003-2023'!AB26*'Livestock Emission Factor'!$F$21</f>
        <v>592635.39523133135</v>
      </c>
      <c r="W26" s="232">
        <f>'Livestock Population 2003-2023'!AC26*'Livestock Emission Factor'!$F$18</f>
        <v>2102.6376983554342</v>
      </c>
      <c r="X26" s="232">
        <f>'Livestock Population 2003-2023'!AD26*'Livestock Emission Factor'!$F$19</f>
        <v>18.149319029923703</v>
      </c>
      <c r="Y26" s="232">
        <f>'Livestock Population 2003-2023'!AE26*'Livestock Emission Factor'!$F$20</f>
        <v>153.85501423756634</v>
      </c>
      <c r="Z26" s="232">
        <f>'Livestock Population 2003-2023'!AH26*'Livestock Emission Factor'!$F$22</f>
        <v>0</v>
      </c>
      <c r="AA26" s="232">
        <f t="shared" si="4"/>
        <v>909443.28567421332</v>
      </c>
      <c r="AB26" s="230">
        <f t="shared" si="5"/>
        <v>4655088.1895140717</v>
      </c>
      <c r="AC26" s="231">
        <f t="shared" si="6"/>
        <v>4655.0881895140719</v>
      </c>
    </row>
    <row r="27" spans="1:29" ht="22.5" customHeight="1" x14ac:dyDescent="0.35">
      <c r="A27" s="135"/>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row>
    <row r="28" spans="1:29" ht="22.5" customHeight="1" x14ac:dyDescent="0.35">
      <c r="A28" s="135"/>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row>
    <row r="29" spans="1:29" ht="22.5" customHeight="1" x14ac:dyDescent="0.35">
      <c r="A29" s="135"/>
      <c r="B29" s="30" t="s">
        <v>78</v>
      </c>
      <c r="C29" s="31" t="s">
        <v>74</v>
      </c>
      <c r="D29" s="31">
        <v>21</v>
      </c>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5"/>
      <c r="AC29" s="135"/>
    </row>
    <row r="30" spans="1:29" ht="22.5" customHeight="1" x14ac:dyDescent="0.35">
      <c r="A30" s="135"/>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row>
    <row r="31" spans="1:29" ht="22.5" customHeight="1" x14ac:dyDescent="0.35">
      <c r="A31" s="135"/>
      <c r="B31" s="400" t="s">
        <v>137</v>
      </c>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9"/>
      <c r="AC31" s="32"/>
    </row>
    <row r="32" spans="1:29" ht="22.5" customHeight="1" x14ac:dyDescent="0.35">
      <c r="A32" s="135"/>
      <c r="B32" s="397" t="s">
        <v>76</v>
      </c>
      <c r="C32" s="397" t="s">
        <v>71</v>
      </c>
      <c r="D32" s="398" t="s">
        <v>122</v>
      </c>
      <c r="E32" s="348"/>
      <c r="F32" s="348"/>
      <c r="G32" s="348"/>
      <c r="H32" s="349"/>
      <c r="I32" s="398" t="s">
        <v>123</v>
      </c>
      <c r="J32" s="348"/>
      <c r="K32" s="348"/>
      <c r="L32" s="348"/>
      <c r="M32" s="349"/>
      <c r="N32" s="398" t="s">
        <v>124</v>
      </c>
      <c r="O32" s="348"/>
      <c r="P32" s="348"/>
      <c r="Q32" s="348"/>
      <c r="R32" s="349"/>
      <c r="S32" s="397" t="s">
        <v>125</v>
      </c>
      <c r="T32" s="397" t="s">
        <v>59</v>
      </c>
      <c r="U32" s="397" t="s">
        <v>126</v>
      </c>
      <c r="V32" s="397" t="s">
        <v>58</v>
      </c>
      <c r="W32" s="397" t="s">
        <v>127</v>
      </c>
      <c r="X32" s="397" t="s">
        <v>54</v>
      </c>
      <c r="Y32" s="397" t="s">
        <v>52</v>
      </c>
      <c r="Z32" s="397" t="s">
        <v>60</v>
      </c>
      <c r="AA32" s="397" t="s">
        <v>128</v>
      </c>
      <c r="AB32" s="397" t="s">
        <v>129</v>
      </c>
      <c r="AC32" s="397" t="s">
        <v>348</v>
      </c>
    </row>
    <row r="33" spans="1:29" ht="22.5" customHeight="1" x14ac:dyDescent="0.35">
      <c r="A33" s="135"/>
      <c r="B33" s="378"/>
      <c r="C33" s="378"/>
      <c r="D33" s="397" t="s">
        <v>47</v>
      </c>
      <c r="E33" s="398" t="s">
        <v>130</v>
      </c>
      <c r="F33" s="348"/>
      <c r="G33" s="349"/>
      <c r="H33" s="397" t="s">
        <v>131</v>
      </c>
      <c r="I33" s="397" t="s">
        <v>47</v>
      </c>
      <c r="J33" s="398" t="s">
        <v>130</v>
      </c>
      <c r="K33" s="348"/>
      <c r="L33" s="349"/>
      <c r="M33" s="397" t="s">
        <v>132</v>
      </c>
      <c r="N33" s="397" t="s">
        <v>47</v>
      </c>
      <c r="O33" s="398" t="s">
        <v>130</v>
      </c>
      <c r="P33" s="348"/>
      <c r="Q33" s="349"/>
      <c r="R33" s="397" t="s">
        <v>133</v>
      </c>
      <c r="S33" s="378"/>
      <c r="T33" s="378"/>
      <c r="U33" s="378"/>
      <c r="V33" s="378"/>
      <c r="W33" s="378"/>
      <c r="X33" s="378"/>
      <c r="Y33" s="378"/>
      <c r="Z33" s="378"/>
      <c r="AA33" s="378"/>
      <c r="AB33" s="378"/>
      <c r="AC33" s="378"/>
    </row>
    <row r="34" spans="1:29" ht="22.5" customHeight="1" x14ac:dyDescent="0.35">
      <c r="A34" s="135"/>
      <c r="B34" s="379"/>
      <c r="C34" s="379"/>
      <c r="D34" s="379"/>
      <c r="E34" s="28" t="s">
        <v>134</v>
      </c>
      <c r="F34" s="28" t="s">
        <v>135</v>
      </c>
      <c r="G34" s="28" t="s">
        <v>136</v>
      </c>
      <c r="H34" s="379"/>
      <c r="I34" s="379"/>
      <c r="J34" s="28" t="s">
        <v>134</v>
      </c>
      <c r="K34" s="28" t="s">
        <v>135</v>
      </c>
      <c r="L34" s="28" t="s">
        <v>136</v>
      </c>
      <c r="M34" s="379"/>
      <c r="N34" s="379"/>
      <c r="O34" s="28" t="s">
        <v>134</v>
      </c>
      <c r="P34" s="28" t="s">
        <v>135</v>
      </c>
      <c r="Q34" s="28" t="s">
        <v>136</v>
      </c>
      <c r="R34" s="379"/>
      <c r="S34" s="379"/>
      <c r="T34" s="379"/>
      <c r="U34" s="379"/>
      <c r="V34" s="379"/>
      <c r="W34" s="379"/>
      <c r="X34" s="379"/>
      <c r="Y34" s="379"/>
      <c r="Z34" s="379"/>
      <c r="AA34" s="379"/>
      <c r="AB34" s="379"/>
      <c r="AC34" s="379"/>
    </row>
    <row r="35" spans="1:29" ht="22.5" customHeight="1" x14ac:dyDescent="0.35">
      <c r="A35" s="135"/>
      <c r="B35" s="20">
        <v>2003</v>
      </c>
      <c r="C35" s="226" t="s">
        <v>17</v>
      </c>
      <c r="D35" s="233">
        <f t="shared" ref="D35:AB45" si="7">D6*$D$29/10^9</f>
        <v>4.8438599999999998E-2</v>
      </c>
      <c r="E35" s="233">
        <f t="shared" si="7"/>
        <v>8.7318000000000014E-3</v>
      </c>
      <c r="F35" s="233">
        <f t="shared" si="7"/>
        <v>2.27493E-2</v>
      </c>
      <c r="G35" s="233">
        <f t="shared" si="7"/>
        <v>1.4647500000000001E-2</v>
      </c>
      <c r="H35" s="233">
        <f t="shared" si="7"/>
        <v>9.4567200000000004E-2</v>
      </c>
      <c r="I35" s="233">
        <f t="shared" si="7"/>
        <v>7.8645E-3</v>
      </c>
      <c r="J35" s="233">
        <f t="shared" si="7"/>
        <v>2.2932E-3</v>
      </c>
      <c r="K35" s="233">
        <f t="shared" si="7"/>
        <v>6.2915999999999996E-3</v>
      </c>
      <c r="L35" s="233">
        <f t="shared" si="7"/>
        <v>5.0546999999999996E-3</v>
      </c>
      <c r="M35" s="233">
        <f t="shared" si="7"/>
        <v>2.1503999999999999E-2</v>
      </c>
      <c r="N35" s="233">
        <f t="shared" si="7"/>
        <v>1.2012000000000001E-3</v>
      </c>
      <c r="O35" s="233">
        <f t="shared" si="7"/>
        <v>4.1580000000000002E-4</v>
      </c>
      <c r="P35" s="233">
        <f t="shared" si="7"/>
        <v>1.4993999999999999E-3</v>
      </c>
      <c r="Q35" s="233">
        <f t="shared" si="7"/>
        <v>1.6800000000000001E-3</v>
      </c>
      <c r="R35" s="233">
        <f t="shared" si="7"/>
        <v>4.7964000000000001E-3</v>
      </c>
      <c r="S35" s="233">
        <f t="shared" si="7"/>
        <v>0.12086760000000001</v>
      </c>
      <c r="T35" s="233">
        <f t="shared" si="7"/>
        <v>1.6799999999999998E-5</v>
      </c>
      <c r="U35" s="233">
        <f t="shared" si="7"/>
        <v>5.6040600000000001E-3</v>
      </c>
      <c r="V35" s="233">
        <f t="shared" si="7"/>
        <v>6.3839999999999999E-3</v>
      </c>
      <c r="W35" s="233">
        <f t="shared" si="7"/>
        <v>0</v>
      </c>
      <c r="X35" s="233">
        <f t="shared" si="7"/>
        <v>0</v>
      </c>
      <c r="Y35" s="233">
        <f t="shared" si="7"/>
        <v>0</v>
      </c>
      <c r="Z35" s="233">
        <f t="shared" si="7"/>
        <v>0</v>
      </c>
      <c r="AA35" s="233">
        <f t="shared" si="7"/>
        <v>1.2004859999999999E-2</v>
      </c>
      <c r="AB35" s="233">
        <f t="shared" si="7"/>
        <v>0.13287246</v>
      </c>
      <c r="AC35" s="234"/>
    </row>
    <row r="36" spans="1:29" ht="22.5" customHeight="1" x14ac:dyDescent="0.35">
      <c r="A36" s="135"/>
      <c r="B36" s="13">
        <v>2004</v>
      </c>
      <c r="C36" s="229" t="s">
        <v>17</v>
      </c>
      <c r="D36" s="235">
        <f t="shared" si="7"/>
        <v>4.7838643649999998E-2</v>
      </c>
      <c r="E36" s="235">
        <f t="shared" si="7"/>
        <v>8.5412134500000014E-3</v>
      </c>
      <c r="F36" s="235">
        <f t="shared" si="7"/>
        <v>2.2419411E-2</v>
      </c>
      <c r="G36" s="235">
        <f t="shared" si="7"/>
        <v>1.43409E-2</v>
      </c>
      <c r="H36" s="235">
        <f t="shared" si="7"/>
        <v>9.314016809999999E-2</v>
      </c>
      <c r="I36" s="235">
        <f t="shared" si="7"/>
        <v>6.5173920000000003E-3</v>
      </c>
      <c r="J36" s="235">
        <f t="shared" si="7"/>
        <v>1.9204478999999999E-3</v>
      </c>
      <c r="K36" s="235">
        <f t="shared" si="7"/>
        <v>5.1780602999999996E-3</v>
      </c>
      <c r="L36" s="235">
        <f t="shared" si="7"/>
        <v>4.1275279499999994E-3</v>
      </c>
      <c r="M36" s="235">
        <f t="shared" si="7"/>
        <v>1.7743428149999997E-2</v>
      </c>
      <c r="N36" s="235">
        <f t="shared" si="7"/>
        <v>1.1369820000000001E-3</v>
      </c>
      <c r="O36" s="235">
        <f t="shared" si="7"/>
        <v>4.6794510000000003E-4</v>
      </c>
      <c r="P36" s="235">
        <f t="shared" si="7"/>
        <v>1.47896175E-3</v>
      </c>
      <c r="Q36" s="235">
        <f t="shared" si="7"/>
        <v>1.5025920000000001E-3</v>
      </c>
      <c r="R36" s="235">
        <f t="shared" si="7"/>
        <v>4.5864808500000005E-3</v>
      </c>
      <c r="S36" s="235">
        <f t="shared" si="7"/>
        <v>0.1154700771</v>
      </c>
      <c r="T36" s="235">
        <f t="shared" si="7"/>
        <v>1.361325E-5</v>
      </c>
      <c r="U36" s="235">
        <f t="shared" si="7"/>
        <v>6.2001866849999993E-3</v>
      </c>
      <c r="V36" s="235">
        <f t="shared" si="7"/>
        <v>6.0273569999999997E-3</v>
      </c>
      <c r="W36" s="235">
        <f t="shared" si="7"/>
        <v>5.8637249999999999E-7</v>
      </c>
      <c r="X36" s="235">
        <f t="shared" si="7"/>
        <v>1.4175000000000001E-7</v>
      </c>
      <c r="Y36" s="235">
        <f t="shared" si="7"/>
        <v>0</v>
      </c>
      <c r="Z36" s="235">
        <f t="shared" si="7"/>
        <v>0</v>
      </c>
      <c r="AA36" s="235">
        <f t="shared" si="7"/>
        <v>1.2241885057499999E-2</v>
      </c>
      <c r="AB36" s="235">
        <f t="shared" si="7"/>
        <v>0.1277119621575</v>
      </c>
      <c r="AC36" s="234"/>
    </row>
    <row r="37" spans="1:29" ht="22.5" customHeight="1" x14ac:dyDescent="0.35">
      <c r="A37" s="135"/>
      <c r="B37" s="13">
        <v>2005</v>
      </c>
      <c r="C37" s="229" t="s">
        <v>17</v>
      </c>
      <c r="D37" s="235">
        <f t="shared" si="7"/>
        <v>4.7238687299999998E-2</v>
      </c>
      <c r="E37" s="235">
        <f t="shared" si="7"/>
        <v>8.3506268999999998E-3</v>
      </c>
      <c r="F37" s="235">
        <f t="shared" si="7"/>
        <v>2.2089522E-2</v>
      </c>
      <c r="G37" s="235">
        <f t="shared" si="7"/>
        <v>1.40343E-2</v>
      </c>
      <c r="H37" s="235">
        <f t="shared" si="7"/>
        <v>9.1713136199999989E-2</v>
      </c>
      <c r="I37" s="235">
        <f t="shared" si="7"/>
        <v>5.1702839999999998E-3</v>
      </c>
      <c r="J37" s="235">
        <f t="shared" si="7"/>
        <v>1.5476958E-3</v>
      </c>
      <c r="K37" s="235">
        <f t="shared" si="7"/>
        <v>4.0645205999999996E-3</v>
      </c>
      <c r="L37" s="235">
        <f t="shared" si="7"/>
        <v>3.2003559000000001E-3</v>
      </c>
      <c r="M37" s="235">
        <f t="shared" si="7"/>
        <v>1.3982856299999999E-2</v>
      </c>
      <c r="N37" s="235">
        <f t="shared" si="7"/>
        <v>1.0727640000000001E-3</v>
      </c>
      <c r="O37" s="235">
        <f t="shared" si="7"/>
        <v>5.2009020000000003E-4</v>
      </c>
      <c r="P37" s="235">
        <f t="shared" si="7"/>
        <v>1.4585234999999999E-3</v>
      </c>
      <c r="Q37" s="235">
        <f t="shared" si="7"/>
        <v>1.3251840000000001E-3</v>
      </c>
      <c r="R37" s="235">
        <f t="shared" si="7"/>
        <v>4.3765617E-3</v>
      </c>
      <c r="S37" s="235">
        <f t="shared" si="7"/>
        <v>0.11007255419999999</v>
      </c>
      <c r="T37" s="235">
        <f t="shared" si="7"/>
        <v>1.0426499999999999E-5</v>
      </c>
      <c r="U37" s="235">
        <f t="shared" si="7"/>
        <v>6.7963133700000011E-3</v>
      </c>
      <c r="V37" s="235">
        <f t="shared" si="7"/>
        <v>5.6707140000000003E-3</v>
      </c>
      <c r="W37" s="235">
        <f t="shared" si="7"/>
        <v>1.172745E-6</v>
      </c>
      <c r="X37" s="235">
        <f t="shared" si="7"/>
        <v>2.8350000000000002E-7</v>
      </c>
      <c r="Y37" s="235">
        <f t="shared" si="7"/>
        <v>0</v>
      </c>
      <c r="Z37" s="235">
        <f t="shared" si="7"/>
        <v>0</v>
      </c>
      <c r="AA37" s="235">
        <f t="shared" si="7"/>
        <v>1.2478910114999998E-2</v>
      </c>
      <c r="AB37" s="235">
        <f t="shared" si="7"/>
        <v>0.12255146431499997</v>
      </c>
      <c r="AC37" s="234">
        <f t="shared" ref="AC37:AC55" si="8">AB37*10^6</f>
        <v>122551.46431499998</v>
      </c>
    </row>
    <row r="38" spans="1:29" ht="22.5" customHeight="1" x14ac:dyDescent="0.35">
      <c r="A38" s="135"/>
      <c r="B38" s="13">
        <v>2006</v>
      </c>
      <c r="C38" s="229" t="s">
        <v>17</v>
      </c>
      <c r="D38" s="235">
        <f t="shared" si="7"/>
        <v>4.6638730949999999E-2</v>
      </c>
      <c r="E38" s="235">
        <f t="shared" si="7"/>
        <v>8.1600403499999998E-3</v>
      </c>
      <c r="F38" s="235">
        <f t="shared" si="7"/>
        <v>2.1759632999999997E-2</v>
      </c>
      <c r="G38" s="235">
        <f t="shared" si="7"/>
        <v>1.3727700000000001E-2</v>
      </c>
      <c r="H38" s="235">
        <f t="shared" si="7"/>
        <v>9.0286104300000003E-2</v>
      </c>
      <c r="I38" s="235">
        <f t="shared" si="7"/>
        <v>3.8231760000000002E-3</v>
      </c>
      <c r="J38" s="235">
        <f t="shared" si="7"/>
        <v>1.1749436999999999E-3</v>
      </c>
      <c r="K38" s="235">
        <f t="shared" si="7"/>
        <v>2.9509809000000001E-3</v>
      </c>
      <c r="L38" s="235">
        <f t="shared" si="7"/>
        <v>2.2731838499999994E-3</v>
      </c>
      <c r="M38" s="235">
        <f t="shared" si="7"/>
        <v>1.0222284449999999E-2</v>
      </c>
      <c r="N38" s="235">
        <f t="shared" si="7"/>
        <v>1.0085460000000001E-3</v>
      </c>
      <c r="O38" s="235">
        <f t="shared" si="7"/>
        <v>5.7223529999999993E-4</v>
      </c>
      <c r="P38" s="235">
        <f t="shared" si="7"/>
        <v>1.4380852500000001E-3</v>
      </c>
      <c r="Q38" s="235">
        <f t="shared" si="7"/>
        <v>1.1477760000000001E-3</v>
      </c>
      <c r="R38" s="235">
        <f t="shared" si="7"/>
        <v>4.1666425499999995E-3</v>
      </c>
      <c r="S38" s="235">
        <f t="shared" si="7"/>
        <v>0.1046750313</v>
      </c>
      <c r="T38" s="235">
        <f t="shared" si="7"/>
        <v>7.2397499999999996E-6</v>
      </c>
      <c r="U38" s="235">
        <f t="shared" si="7"/>
        <v>7.3924400550000003E-3</v>
      </c>
      <c r="V38" s="235">
        <f t="shared" si="7"/>
        <v>5.3140710000000001E-3</v>
      </c>
      <c r="W38" s="235">
        <f t="shared" si="7"/>
        <v>1.7591175E-6</v>
      </c>
      <c r="X38" s="235">
        <f t="shared" si="7"/>
        <v>4.2525000000000003E-7</v>
      </c>
      <c r="Y38" s="235">
        <f t="shared" si="7"/>
        <v>0</v>
      </c>
      <c r="Z38" s="235">
        <f t="shared" si="7"/>
        <v>0</v>
      </c>
      <c r="AA38" s="235">
        <f t="shared" si="7"/>
        <v>1.2715935172500002E-2</v>
      </c>
      <c r="AB38" s="235">
        <f t="shared" si="7"/>
        <v>0.1173909664725</v>
      </c>
      <c r="AC38" s="234">
        <f t="shared" si="8"/>
        <v>117390.9664725</v>
      </c>
    </row>
    <row r="39" spans="1:29" ht="22.5" customHeight="1" x14ac:dyDescent="0.35">
      <c r="A39" s="135"/>
      <c r="B39" s="13">
        <v>2007</v>
      </c>
      <c r="C39" s="229" t="s">
        <v>17</v>
      </c>
      <c r="D39" s="235">
        <f t="shared" si="7"/>
        <v>4.6038774599999999E-2</v>
      </c>
      <c r="E39" s="235">
        <f t="shared" si="7"/>
        <v>7.9694537999999999E-3</v>
      </c>
      <c r="F39" s="235">
        <f t="shared" si="7"/>
        <v>2.1429743999999997E-2</v>
      </c>
      <c r="G39" s="235">
        <f t="shared" si="7"/>
        <v>1.34211E-2</v>
      </c>
      <c r="H39" s="235">
        <f t="shared" si="7"/>
        <v>8.8859072400000003E-2</v>
      </c>
      <c r="I39" s="235">
        <f t="shared" si="7"/>
        <v>2.4760680000000001E-3</v>
      </c>
      <c r="J39" s="235">
        <f t="shared" si="7"/>
        <v>8.0219159999999994E-4</v>
      </c>
      <c r="K39" s="235">
        <f t="shared" si="7"/>
        <v>1.8374412000000001E-3</v>
      </c>
      <c r="L39" s="235">
        <f t="shared" si="7"/>
        <v>1.3460117999999999E-3</v>
      </c>
      <c r="M39" s="235">
        <f t="shared" si="7"/>
        <v>6.4617125999999999E-3</v>
      </c>
      <c r="N39" s="235">
        <f t="shared" si="7"/>
        <v>9.4432800000000003E-4</v>
      </c>
      <c r="O39" s="235">
        <f t="shared" si="7"/>
        <v>6.2438040000000004E-4</v>
      </c>
      <c r="P39" s="235">
        <f t="shared" si="7"/>
        <v>1.417647E-3</v>
      </c>
      <c r="Q39" s="235">
        <f t="shared" si="7"/>
        <v>9.7036799999999999E-4</v>
      </c>
      <c r="R39" s="235">
        <f t="shared" si="7"/>
        <v>3.9567233999999998E-3</v>
      </c>
      <c r="S39" s="235">
        <f t="shared" si="7"/>
        <v>9.9277508400000006E-2</v>
      </c>
      <c r="T39" s="235">
        <f t="shared" si="7"/>
        <v>4.053E-6</v>
      </c>
      <c r="U39" s="235">
        <f t="shared" si="7"/>
        <v>7.9885667399999995E-3</v>
      </c>
      <c r="V39" s="235">
        <f t="shared" si="7"/>
        <v>4.9574279999999998E-3</v>
      </c>
      <c r="W39" s="235">
        <f t="shared" si="7"/>
        <v>2.34549E-6</v>
      </c>
      <c r="X39" s="235">
        <f t="shared" si="7"/>
        <v>5.6700000000000003E-7</v>
      </c>
      <c r="Y39" s="235">
        <f t="shared" si="7"/>
        <v>0</v>
      </c>
      <c r="Z39" s="235">
        <f t="shared" si="7"/>
        <v>0</v>
      </c>
      <c r="AA39" s="235">
        <f t="shared" si="7"/>
        <v>1.2952960229999996E-2</v>
      </c>
      <c r="AB39" s="235">
        <f t="shared" si="7"/>
        <v>0.11223046863000001</v>
      </c>
      <c r="AC39" s="234">
        <f t="shared" si="8"/>
        <v>112230.46863000002</v>
      </c>
    </row>
    <row r="40" spans="1:29" ht="22.5" customHeight="1" x14ac:dyDescent="0.35">
      <c r="A40" s="135"/>
      <c r="B40" s="13">
        <v>2008</v>
      </c>
      <c r="C40" s="229" t="s">
        <v>17</v>
      </c>
      <c r="D40" s="235">
        <f t="shared" si="7"/>
        <v>4.4386818840000002E-2</v>
      </c>
      <c r="E40" s="235">
        <f t="shared" si="7"/>
        <v>8.1859932E-3</v>
      </c>
      <c r="F40" s="235">
        <f t="shared" si="7"/>
        <v>1.925212884E-2</v>
      </c>
      <c r="G40" s="235">
        <f t="shared" si="7"/>
        <v>1.25012895E-2</v>
      </c>
      <c r="H40" s="235">
        <f t="shared" si="7"/>
        <v>8.4326230380000006E-2</v>
      </c>
      <c r="I40" s="235">
        <f t="shared" si="7"/>
        <v>2.2898778000000003E-3</v>
      </c>
      <c r="J40" s="235">
        <f t="shared" si="7"/>
        <v>7.502695199999999E-4</v>
      </c>
      <c r="K40" s="235">
        <f t="shared" si="7"/>
        <v>1.6594065600000001E-3</v>
      </c>
      <c r="L40" s="235">
        <f t="shared" si="7"/>
        <v>1.3007022E-3</v>
      </c>
      <c r="M40" s="235">
        <f t="shared" si="7"/>
        <v>6.0002560800000004E-3</v>
      </c>
      <c r="N40" s="235">
        <f t="shared" si="7"/>
        <v>8.8155144000000014E-4</v>
      </c>
      <c r="O40" s="235">
        <f t="shared" si="7"/>
        <v>9.8488656000000007E-4</v>
      </c>
      <c r="P40" s="235">
        <f t="shared" si="7"/>
        <v>1.3140027600000001E-3</v>
      </c>
      <c r="Q40" s="235">
        <f t="shared" si="7"/>
        <v>1.0895304000000001E-3</v>
      </c>
      <c r="R40" s="235">
        <f t="shared" si="7"/>
        <v>4.2699711600000002E-3</v>
      </c>
      <c r="S40" s="235">
        <f t="shared" si="7"/>
        <v>9.4596457619999991E-2</v>
      </c>
      <c r="T40" s="235">
        <f t="shared" si="7"/>
        <v>4.4570400000000001E-6</v>
      </c>
      <c r="U40" s="235">
        <f t="shared" si="7"/>
        <v>7.5422285400000002E-3</v>
      </c>
      <c r="V40" s="235">
        <f t="shared" si="7"/>
        <v>4.9030799999999998E-3</v>
      </c>
      <c r="W40" s="235">
        <f t="shared" si="7"/>
        <v>3.8815560000000007E-6</v>
      </c>
      <c r="X40" s="235">
        <f t="shared" si="7"/>
        <v>2.3587199999999997E-6</v>
      </c>
      <c r="Y40" s="235">
        <f t="shared" si="7"/>
        <v>6.4512000000000002E-8</v>
      </c>
      <c r="Z40" s="235">
        <f t="shared" si="7"/>
        <v>0</v>
      </c>
      <c r="AA40" s="235">
        <f t="shared" si="7"/>
        <v>1.2456070367999998E-2</v>
      </c>
      <c r="AB40" s="235">
        <f t="shared" si="7"/>
        <v>0.107052527988</v>
      </c>
      <c r="AC40" s="234">
        <f t="shared" si="8"/>
        <v>107052.527988</v>
      </c>
    </row>
    <row r="41" spans="1:29" ht="22.5" customHeight="1" x14ac:dyDescent="0.35">
      <c r="A41" s="135"/>
      <c r="B41" s="13">
        <v>2009</v>
      </c>
      <c r="C41" s="229" t="s">
        <v>17</v>
      </c>
      <c r="D41" s="235">
        <f t="shared" si="7"/>
        <v>4.2734863080000005E-2</v>
      </c>
      <c r="E41" s="235">
        <f t="shared" si="7"/>
        <v>8.4025326000000018E-3</v>
      </c>
      <c r="F41" s="235">
        <f t="shared" si="7"/>
        <v>1.7074513679999997E-2</v>
      </c>
      <c r="G41" s="235">
        <f t="shared" si="7"/>
        <v>1.1581479E-2</v>
      </c>
      <c r="H41" s="235">
        <f t="shared" si="7"/>
        <v>7.9793388359999995E-2</v>
      </c>
      <c r="I41" s="235">
        <f t="shared" si="7"/>
        <v>2.1036875999999997E-3</v>
      </c>
      <c r="J41" s="235">
        <f t="shared" si="7"/>
        <v>6.9834743999999986E-4</v>
      </c>
      <c r="K41" s="235">
        <f t="shared" si="7"/>
        <v>1.4813719200000002E-3</v>
      </c>
      <c r="L41" s="235">
        <f t="shared" si="7"/>
        <v>1.2553925999999999E-3</v>
      </c>
      <c r="M41" s="235">
        <f t="shared" si="7"/>
        <v>5.53879956E-3</v>
      </c>
      <c r="N41" s="235">
        <f t="shared" si="7"/>
        <v>8.1877488000000015E-4</v>
      </c>
      <c r="O41" s="235">
        <f t="shared" si="7"/>
        <v>1.3453927200000001E-3</v>
      </c>
      <c r="P41" s="235">
        <f t="shared" si="7"/>
        <v>1.2103585200000002E-3</v>
      </c>
      <c r="Q41" s="235">
        <f t="shared" si="7"/>
        <v>1.2086928E-3</v>
      </c>
      <c r="R41" s="235">
        <f t="shared" si="7"/>
        <v>4.5832189199999998E-3</v>
      </c>
      <c r="S41" s="235">
        <f t="shared" si="7"/>
        <v>8.9915406840000003E-2</v>
      </c>
      <c r="T41" s="235">
        <f t="shared" si="7"/>
        <v>4.8610800000000002E-6</v>
      </c>
      <c r="U41" s="235">
        <f t="shared" si="7"/>
        <v>7.09589034E-3</v>
      </c>
      <c r="V41" s="235">
        <f t="shared" si="7"/>
        <v>4.8487319999999997E-3</v>
      </c>
      <c r="W41" s="235">
        <f t="shared" si="7"/>
        <v>5.4176220000000006E-6</v>
      </c>
      <c r="X41" s="235">
        <f t="shared" si="7"/>
        <v>4.1504399999999995E-6</v>
      </c>
      <c r="Y41" s="235">
        <f t="shared" si="7"/>
        <v>1.29024E-7</v>
      </c>
      <c r="Z41" s="235">
        <f t="shared" si="7"/>
        <v>0</v>
      </c>
      <c r="AA41" s="235">
        <f t="shared" si="7"/>
        <v>1.1959180505999999E-2</v>
      </c>
      <c r="AB41" s="235">
        <f t="shared" si="7"/>
        <v>0.101874587346</v>
      </c>
      <c r="AC41" s="234">
        <f t="shared" si="8"/>
        <v>101874.587346</v>
      </c>
    </row>
    <row r="42" spans="1:29" ht="22.5" customHeight="1" x14ac:dyDescent="0.35">
      <c r="A42" s="135"/>
      <c r="B42" s="13">
        <v>2010</v>
      </c>
      <c r="C42" s="229" t="s">
        <v>17</v>
      </c>
      <c r="D42" s="235">
        <f t="shared" si="7"/>
        <v>4.1082907320000001E-2</v>
      </c>
      <c r="E42" s="235">
        <f t="shared" si="7"/>
        <v>8.6190720000000019E-3</v>
      </c>
      <c r="F42" s="235">
        <f t="shared" si="7"/>
        <v>1.4896898519999998E-2</v>
      </c>
      <c r="G42" s="235">
        <f t="shared" si="7"/>
        <v>1.0661668499999999E-2</v>
      </c>
      <c r="H42" s="235">
        <f t="shared" si="7"/>
        <v>7.5260546339999998E-2</v>
      </c>
      <c r="I42" s="235">
        <f t="shared" si="7"/>
        <v>1.9174973999999999E-3</v>
      </c>
      <c r="J42" s="235">
        <f t="shared" si="7"/>
        <v>6.4642535999999992E-4</v>
      </c>
      <c r="K42" s="235">
        <f t="shared" si="7"/>
        <v>1.3033372800000001E-3</v>
      </c>
      <c r="L42" s="235">
        <f t="shared" si="7"/>
        <v>1.210083E-3</v>
      </c>
      <c r="M42" s="235">
        <f t="shared" si="7"/>
        <v>5.0773430399999996E-3</v>
      </c>
      <c r="N42" s="235">
        <f t="shared" si="7"/>
        <v>7.5599832000000004E-4</v>
      </c>
      <c r="O42" s="235">
        <f t="shared" si="7"/>
        <v>1.7058988800000003E-3</v>
      </c>
      <c r="P42" s="235">
        <f t="shared" si="7"/>
        <v>1.1067142800000004E-3</v>
      </c>
      <c r="Q42" s="235">
        <f t="shared" si="7"/>
        <v>1.3278552000000002E-3</v>
      </c>
      <c r="R42" s="235">
        <f t="shared" si="7"/>
        <v>4.8964666800000002E-3</v>
      </c>
      <c r="S42" s="235">
        <f t="shared" si="7"/>
        <v>8.5234356060000002E-2</v>
      </c>
      <c r="T42" s="235">
        <f t="shared" si="7"/>
        <v>5.2651200000000012E-6</v>
      </c>
      <c r="U42" s="235">
        <f t="shared" si="7"/>
        <v>6.6495521400000007E-3</v>
      </c>
      <c r="V42" s="235">
        <f t="shared" si="7"/>
        <v>4.7943839999999996E-3</v>
      </c>
      <c r="W42" s="235">
        <f t="shared" si="7"/>
        <v>6.9536880000000014E-6</v>
      </c>
      <c r="X42" s="235">
        <f t="shared" si="7"/>
        <v>5.9421600000000002E-6</v>
      </c>
      <c r="Y42" s="235">
        <f t="shared" si="7"/>
        <v>1.9353599999999997E-7</v>
      </c>
      <c r="Z42" s="235">
        <f t="shared" si="7"/>
        <v>0</v>
      </c>
      <c r="AA42" s="235">
        <f t="shared" si="7"/>
        <v>1.1462290644000001E-2</v>
      </c>
      <c r="AB42" s="235">
        <f t="shared" si="7"/>
        <v>9.6696646704000008E-2</v>
      </c>
      <c r="AC42" s="234">
        <f t="shared" si="8"/>
        <v>96696.646704000013</v>
      </c>
    </row>
    <row r="43" spans="1:29" ht="22.5" customHeight="1" x14ac:dyDescent="0.35">
      <c r="A43" s="135"/>
      <c r="B43" s="13">
        <v>2011</v>
      </c>
      <c r="C43" s="229" t="s">
        <v>17</v>
      </c>
      <c r="D43" s="235">
        <f t="shared" si="7"/>
        <v>3.9430951560000004E-2</v>
      </c>
      <c r="E43" s="235">
        <f t="shared" si="7"/>
        <v>8.8356114000000003E-3</v>
      </c>
      <c r="F43" s="235">
        <f t="shared" si="7"/>
        <v>1.2719283359999996E-2</v>
      </c>
      <c r="G43" s="235">
        <f t="shared" si="7"/>
        <v>9.7418579999999973E-3</v>
      </c>
      <c r="H43" s="235">
        <f t="shared" si="7"/>
        <v>7.0727704319999987E-2</v>
      </c>
      <c r="I43" s="235">
        <f t="shared" si="7"/>
        <v>1.7313071999999997E-3</v>
      </c>
      <c r="J43" s="235">
        <f t="shared" si="7"/>
        <v>5.9450327999999977E-4</v>
      </c>
      <c r="K43" s="235">
        <f t="shared" si="7"/>
        <v>1.1253026400000002E-3</v>
      </c>
      <c r="L43" s="235">
        <f t="shared" si="7"/>
        <v>1.1647734000000002E-3</v>
      </c>
      <c r="M43" s="235">
        <f t="shared" si="7"/>
        <v>4.6158865199999993E-3</v>
      </c>
      <c r="N43" s="235">
        <f t="shared" si="7"/>
        <v>6.9322176000000027E-4</v>
      </c>
      <c r="O43" s="235">
        <f t="shared" si="7"/>
        <v>2.0664050400000002E-3</v>
      </c>
      <c r="P43" s="235">
        <f t="shared" si="7"/>
        <v>1.0030700400000001E-3</v>
      </c>
      <c r="Q43" s="235">
        <f t="shared" si="7"/>
        <v>1.4470176000000001E-3</v>
      </c>
      <c r="R43" s="235">
        <f t="shared" si="7"/>
        <v>5.2097144400000015E-3</v>
      </c>
      <c r="S43" s="235">
        <f t="shared" si="7"/>
        <v>8.0553305280000001E-2</v>
      </c>
      <c r="T43" s="235">
        <f t="shared" si="7"/>
        <v>5.6691600000000005E-6</v>
      </c>
      <c r="U43" s="235">
        <f t="shared" si="7"/>
        <v>6.2032139400000005E-3</v>
      </c>
      <c r="V43" s="235">
        <f t="shared" si="7"/>
        <v>4.7400360000000004E-3</v>
      </c>
      <c r="W43" s="235">
        <f t="shared" si="7"/>
        <v>8.4897540000000004E-6</v>
      </c>
      <c r="X43" s="235">
        <f t="shared" si="7"/>
        <v>7.7338799999999992E-6</v>
      </c>
      <c r="Y43" s="235">
        <f t="shared" si="7"/>
        <v>2.5804800000000001E-7</v>
      </c>
      <c r="Z43" s="235">
        <f t="shared" si="7"/>
        <v>0</v>
      </c>
      <c r="AA43" s="235">
        <f t="shared" si="7"/>
        <v>1.0965400782000001E-2</v>
      </c>
      <c r="AB43" s="235">
        <f t="shared" si="7"/>
        <v>9.1518706062000008E-2</v>
      </c>
      <c r="AC43" s="234">
        <f t="shared" si="8"/>
        <v>91518.706062000012</v>
      </c>
    </row>
    <row r="44" spans="1:29" ht="22.5" customHeight="1" x14ac:dyDescent="0.35">
      <c r="A44" s="135"/>
      <c r="B44" s="13">
        <v>2012</v>
      </c>
      <c r="C44" s="229" t="s">
        <v>17</v>
      </c>
      <c r="D44" s="235">
        <f t="shared" si="7"/>
        <v>3.77789958E-2</v>
      </c>
      <c r="E44" s="235">
        <f t="shared" si="7"/>
        <v>9.0521508000000004E-3</v>
      </c>
      <c r="F44" s="235">
        <f t="shared" si="7"/>
        <v>1.05416682E-2</v>
      </c>
      <c r="G44" s="235">
        <f t="shared" si="7"/>
        <v>8.8220474999999993E-3</v>
      </c>
      <c r="H44" s="235">
        <f t="shared" si="7"/>
        <v>6.619486229999999E-2</v>
      </c>
      <c r="I44" s="235">
        <f t="shared" si="7"/>
        <v>1.5451169999999999E-3</v>
      </c>
      <c r="J44" s="235">
        <f t="shared" si="7"/>
        <v>5.4258120000000006E-4</v>
      </c>
      <c r="K44" s="235">
        <f t="shared" si="7"/>
        <v>9.4726800000000002E-4</v>
      </c>
      <c r="L44" s="235">
        <f t="shared" si="7"/>
        <v>1.1194637999999999E-3</v>
      </c>
      <c r="M44" s="235">
        <f t="shared" si="7"/>
        <v>4.1544299999999998E-3</v>
      </c>
      <c r="N44" s="235">
        <f t="shared" si="7"/>
        <v>6.3044520000000005E-4</v>
      </c>
      <c r="O44" s="235">
        <f t="shared" si="7"/>
        <v>2.4269111999999995E-3</v>
      </c>
      <c r="P44" s="235">
        <f t="shared" si="7"/>
        <v>8.9942579999999998E-4</v>
      </c>
      <c r="Q44" s="235">
        <f t="shared" si="7"/>
        <v>1.5661799999999999E-3</v>
      </c>
      <c r="R44" s="235">
        <f t="shared" si="7"/>
        <v>5.5229621999999994E-3</v>
      </c>
      <c r="S44" s="235">
        <f t="shared" si="7"/>
        <v>7.58722545E-2</v>
      </c>
      <c r="T44" s="235">
        <f t="shared" si="7"/>
        <v>6.0731999999999997E-6</v>
      </c>
      <c r="U44" s="235">
        <f t="shared" si="7"/>
        <v>5.7568757400000004E-3</v>
      </c>
      <c r="V44" s="235">
        <f t="shared" si="7"/>
        <v>4.6856880000000004E-3</v>
      </c>
      <c r="W44" s="235">
        <f t="shared" si="7"/>
        <v>1.0025819999999999E-5</v>
      </c>
      <c r="X44" s="235">
        <f t="shared" si="7"/>
        <v>9.5256000000000008E-6</v>
      </c>
      <c r="Y44" s="235">
        <f t="shared" si="7"/>
        <v>3.2256E-7</v>
      </c>
      <c r="Z44" s="235">
        <f t="shared" si="7"/>
        <v>0</v>
      </c>
      <c r="AA44" s="235">
        <f t="shared" si="7"/>
        <v>1.046851092E-2</v>
      </c>
      <c r="AB44" s="235">
        <f t="shared" si="7"/>
        <v>8.6340765420000007E-2</v>
      </c>
      <c r="AC44" s="234">
        <f t="shared" si="8"/>
        <v>86340.765420000011</v>
      </c>
    </row>
    <row r="45" spans="1:29" ht="22.5" customHeight="1" x14ac:dyDescent="0.35">
      <c r="A45" s="135"/>
      <c r="B45" s="13">
        <v>2013</v>
      </c>
      <c r="C45" s="229" t="s">
        <v>17</v>
      </c>
      <c r="D45" s="235">
        <f t="shared" si="7"/>
        <v>3.8511115200000001E-2</v>
      </c>
      <c r="E45" s="235">
        <f t="shared" si="7"/>
        <v>9.038049900000001E-3</v>
      </c>
      <c r="F45" s="235">
        <f t="shared" si="7"/>
        <v>1.0475124599999998E-2</v>
      </c>
      <c r="G45" s="235">
        <f t="shared" si="7"/>
        <v>8.5026825000000007E-3</v>
      </c>
      <c r="H45" s="235">
        <f t="shared" si="7"/>
        <v>6.6526972199999992E-2</v>
      </c>
      <c r="I45" s="235">
        <f t="shared" ref="I45:AB45" si="9">I16*$D$29/10^9</f>
        <v>1.5102780000000001E-3</v>
      </c>
      <c r="J45" s="235">
        <f t="shared" si="9"/>
        <v>5.5429920000000003E-4</v>
      </c>
      <c r="K45" s="235">
        <f t="shared" si="9"/>
        <v>9.4847759999999997E-4</v>
      </c>
      <c r="L45" s="235">
        <f t="shared" si="9"/>
        <v>1.079148E-3</v>
      </c>
      <c r="M45" s="235">
        <f t="shared" si="9"/>
        <v>4.0922027999999999E-3</v>
      </c>
      <c r="N45" s="235">
        <f t="shared" si="9"/>
        <v>6.0947040000000001E-4</v>
      </c>
      <c r="O45" s="235">
        <f t="shared" si="9"/>
        <v>2.5222752000000001E-3</v>
      </c>
      <c r="P45" s="235">
        <f t="shared" si="9"/>
        <v>8.2870920000000002E-4</v>
      </c>
      <c r="Q45" s="235">
        <f t="shared" si="9"/>
        <v>1.4473439999999999E-3</v>
      </c>
      <c r="R45" s="235">
        <f t="shared" si="9"/>
        <v>5.4077987999999995E-3</v>
      </c>
      <c r="S45" s="235">
        <f t="shared" si="9"/>
        <v>7.6026973799999994E-2</v>
      </c>
      <c r="T45" s="235">
        <f t="shared" si="9"/>
        <v>6.0948000000000005E-6</v>
      </c>
      <c r="U45" s="235">
        <f t="shared" si="9"/>
        <v>5.8315111799999994E-3</v>
      </c>
      <c r="V45" s="235">
        <f t="shared" si="9"/>
        <v>5.2626599999999997E-3</v>
      </c>
      <c r="W45" s="235">
        <f t="shared" si="9"/>
        <v>1.2272760000000001E-5</v>
      </c>
      <c r="X45" s="235">
        <f t="shared" si="9"/>
        <v>8.3402999999999987E-6</v>
      </c>
      <c r="Y45" s="235">
        <f t="shared" si="9"/>
        <v>4.7616000000000005E-7</v>
      </c>
      <c r="Z45" s="235">
        <f t="shared" si="9"/>
        <v>0</v>
      </c>
      <c r="AA45" s="235">
        <f t="shared" si="9"/>
        <v>1.1121355199999995E-2</v>
      </c>
      <c r="AB45" s="235">
        <f t="shared" si="9"/>
        <v>8.7148328999999983E-2</v>
      </c>
      <c r="AC45" s="234">
        <f t="shared" si="8"/>
        <v>87148.328999999983</v>
      </c>
    </row>
    <row r="46" spans="1:29" ht="22.5" customHeight="1" x14ac:dyDescent="0.35">
      <c r="A46" s="135"/>
      <c r="B46" s="13">
        <v>2014</v>
      </c>
      <c r="C46" s="229" t="s">
        <v>17</v>
      </c>
      <c r="D46" s="235">
        <f t="shared" ref="D46:AB55" si="10">D17*$D$29/10^9</f>
        <v>3.9243234600000003E-2</v>
      </c>
      <c r="E46" s="235">
        <f t="shared" si="10"/>
        <v>9.0239489999999999E-3</v>
      </c>
      <c r="F46" s="235">
        <f t="shared" si="10"/>
        <v>1.0408580999999998E-2</v>
      </c>
      <c r="G46" s="235">
        <f t="shared" si="10"/>
        <v>8.1833174999999987E-3</v>
      </c>
      <c r="H46" s="235">
        <f t="shared" si="10"/>
        <v>6.6859082099999995E-2</v>
      </c>
      <c r="I46" s="235">
        <f t="shared" si="10"/>
        <v>1.475439E-3</v>
      </c>
      <c r="J46" s="235">
        <f t="shared" si="10"/>
        <v>5.6601720000000011E-4</v>
      </c>
      <c r="K46" s="235">
        <f t="shared" si="10"/>
        <v>9.4968720000000002E-4</v>
      </c>
      <c r="L46" s="235">
        <f t="shared" si="10"/>
        <v>1.0388322E-3</v>
      </c>
      <c r="M46" s="235">
        <f t="shared" si="10"/>
        <v>4.0299755999999992E-3</v>
      </c>
      <c r="N46" s="235">
        <f t="shared" si="10"/>
        <v>5.8849560000000006E-4</v>
      </c>
      <c r="O46" s="235">
        <f t="shared" si="10"/>
        <v>2.6176392000000002E-3</v>
      </c>
      <c r="P46" s="235">
        <f t="shared" si="10"/>
        <v>7.5799260000000007E-4</v>
      </c>
      <c r="Q46" s="235">
        <f t="shared" si="10"/>
        <v>1.3285079999999999E-3</v>
      </c>
      <c r="R46" s="235">
        <f t="shared" si="10"/>
        <v>5.2926354000000005E-3</v>
      </c>
      <c r="S46" s="235">
        <f t="shared" si="10"/>
        <v>7.6181693099999989E-2</v>
      </c>
      <c r="T46" s="235">
        <f t="shared" si="10"/>
        <v>6.1164000000000004E-6</v>
      </c>
      <c r="U46" s="235">
        <f t="shared" si="10"/>
        <v>5.9061466199999985E-3</v>
      </c>
      <c r="V46" s="235">
        <f t="shared" si="10"/>
        <v>5.8396319999999991E-3</v>
      </c>
      <c r="W46" s="235">
        <f t="shared" si="10"/>
        <v>1.4519699999999998E-5</v>
      </c>
      <c r="X46" s="235">
        <f t="shared" si="10"/>
        <v>7.1550000000000001E-6</v>
      </c>
      <c r="Y46" s="235">
        <f t="shared" si="10"/>
        <v>6.2976000000000015E-7</v>
      </c>
      <c r="Z46" s="235">
        <f t="shared" si="10"/>
        <v>0</v>
      </c>
      <c r="AA46" s="235">
        <f t="shared" si="10"/>
        <v>1.1774199479999999E-2</v>
      </c>
      <c r="AB46" s="235">
        <f t="shared" si="10"/>
        <v>8.795589258E-2</v>
      </c>
      <c r="AC46" s="234">
        <f t="shared" si="8"/>
        <v>87955.89258</v>
      </c>
    </row>
    <row r="47" spans="1:29" ht="22.5" customHeight="1" x14ac:dyDescent="0.35">
      <c r="A47" s="135"/>
      <c r="B47" s="13">
        <v>2015</v>
      </c>
      <c r="C47" s="229" t="s">
        <v>17</v>
      </c>
      <c r="D47" s="235">
        <f t="shared" si="10"/>
        <v>3.9975353999999998E-2</v>
      </c>
      <c r="E47" s="235">
        <f t="shared" si="10"/>
        <v>9.0098481000000005E-3</v>
      </c>
      <c r="F47" s="235">
        <f t="shared" si="10"/>
        <v>1.0342037399999999E-2</v>
      </c>
      <c r="G47" s="235">
        <f t="shared" si="10"/>
        <v>7.8639524999999984E-3</v>
      </c>
      <c r="H47" s="235">
        <f t="shared" si="10"/>
        <v>6.7191191999999997E-2</v>
      </c>
      <c r="I47" s="235">
        <f t="shared" si="10"/>
        <v>1.4406E-3</v>
      </c>
      <c r="J47" s="235">
        <f t="shared" si="10"/>
        <v>5.7773520000000008E-4</v>
      </c>
      <c r="K47" s="235">
        <f t="shared" si="10"/>
        <v>9.5089680000000007E-4</v>
      </c>
      <c r="L47" s="235">
        <f t="shared" si="10"/>
        <v>9.9851639999999999E-4</v>
      </c>
      <c r="M47" s="235">
        <f t="shared" si="10"/>
        <v>3.9677484000000002E-3</v>
      </c>
      <c r="N47" s="235">
        <f t="shared" si="10"/>
        <v>5.6752080000000002E-4</v>
      </c>
      <c r="O47" s="235">
        <f t="shared" si="10"/>
        <v>2.7130032000000004E-3</v>
      </c>
      <c r="P47" s="235">
        <f t="shared" si="10"/>
        <v>6.8727600000000023E-4</v>
      </c>
      <c r="Q47" s="235">
        <f t="shared" si="10"/>
        <v>1.2096719999999997E-3</v>
      </c>
      <c r="R47" s="235">
        <f t="shared" si="10"/>
        <v>5.1774720000000007E-3</v>
      </c>
      <c r="S47" s="235">
        <f t="shared" si="10"/>
        <v>7.6336412400000012E-2</v>
      </c>
      <c r="T47" s="235">
        <f t="shared" si="10"/>
        <v>6.1380000000000004E-6</v>
      </c>
      <c r="U47" s="235">
        <f t="shared" si="10"/>
        <v>5.9807820599999985E-3</v>
      </c>
      <c r="V47" s="235">
        <f t="shared" si="10"/>
        <v>6.4166040000000002E-3</v>
      </c>
      <c r="W47" s="235">
        <f t="shared" si="10"/>
        <v>1.6766639999999996E-5</v>
      </c>
      <c r="X47" s="235">
        <f t="shared" si="10"/>
        <v>5.9696999999999998E-6</v>
      </c>
      <c r="Y47" s="235">
        <f t="shared" si="10"/>
        <v>7.8336000000000015E-7</v>
      </c>
      <c r="Z47" s="235">
        <f t="shared" si="10"/>
        <v>0</v>
      </c>
      <c r="AA47" s="235">
        <f t="shared" si="10"/>
        <v>1.2427043759999999E-2</v>
      </c>
      <c r="AB47" s="235">
        <f t="shared" si="10"/>
        <v>8.876345615999999E-2</v>
      </c>
      <c r="AC47" s="234">
        <f t="shared" si="8"/>
        <v>88763.456159999987</v>
      </c>
    </row>
    <row r="48" spans="1:29" ht="22.5" customHeight="1" x14ac:dyDescent="0.35">
      <c r="A48" s="135"/>
      <c r="B48" s="13">
        <v>2016</v>
      </c>
      <c r="C48" s="229" t="s">
        <v>17</v>
      </c>
      <c r="D48" s="235">
        <f t="shared" si="10"/>
        <v>4.0707473399999999E-2</v>
      </c>
      <c r="E48" s="235">
        <f t="shared" si="10"/>
        <v>8.9957471999999993E-3</v>
      </c>
      <c r="F48" s="235">
        <f t="shared" si="10"/>
        <v>1.0275493799999999E-2</v>
      </c>
      <c r="G48" s="235">
        <f t="shared" si="10"/>
        <v>7.5445874999999973E-3</v>
      </c>
      <c r="H48" s="235">
        <f t="shared" si="10"/>
        <v>6.7523301900000013E-2</v>
      </c>
      <c r="I48" s="235">
        <f t="shared" si="10"/>
        <v>1.4057609999999999E-3</v>
      </c>
      <c r="J48" s="235">
        <f t="shared" si="10"/>
        <v>5.8945320000000005E-4</v>
      </c>
      <c r="K48" s="235">
        <f t="shared" si="10"/>
        <v>9.5210640000000012E-4</v>
      </c>
      <c r="L48" s="235">
        <f t="shared" si="10"/>
        <v>9.5820059999999997E-4</v>
      </c>
      <c r="M48" s="235">
        <f t="shared" si="10"/>
        <v>3.9055212E-3</v>
      </c>
      <c r="N48" s="235">
        <f t="shared" si="10"/>
        <v>5.4654600000000008E-4</v>
      </c>
      <c r="O48" s="235">
        <f t="shared" si="10"/>
        <v>2.8083672000000005E-3</v>
      </c>
      <c r="P48" s="235">
        <f t="shared" si="10"/>
        <v>6.1655940000000028E-4</v>
      </c>
      <c r="Q48" s="235">
        <f t="shared" si="10"/>
        <v>1.0908359999999998E-3</v>
      </c>
      <c r="R48" s="235">
        <f t="shared" si="10"/>
        <v>5.0623086000000008E-3</v>
      </c>
      <c r="S48" s="235">
        <f t="shared" si="10"/>
        <v>7.6491131700000006E-2</v>
      </c>
      <c r="T48" s="235">
        <f t="shared" si="10"/>
        <v>6.1595999999999994E-6</v>
      </c>
      <c r="U48" s="235">
        <f t="shared" si="10"/>
        <v>6.0554174999999984E-3</v>
      </c>
      <c r="V48" s="235">
        <f t="shared" si="10"/>
        <v>6.9935759999999996E-3</v>
      </c>
      <c r="W48" s="235">
        <f t="shared" si="10"/>
        <v>1.9013579999999996E-5</v>
      </c>
      <c r="X48" s="235">
        <f t="shared" si="10"/>
        <v>4.7843999999999995E-6</v>
      </c>
      <c r="Y48" s="235">
        <f t="shared" si="10"/>
        <v>9.3696000000000015E-7</v>
      </c>
      <c r="Z48" s="235">
        <f t="shared" si="10"/>
        <v>0</v>
      </c>
      <c r="AA48" s="235">
        <f t="shared" si="10"/>
        <v>1.3079888040000001E-2</v>
      </c>
      <c r="AB48" s="235">
        <f t="shared" si="10"/>
        <v>8.9571019739999994E-2</v>
      </c>
      <c r="AC48" s="234">
        <f t="shared" si="8"/>
        <v>89571.019739999989</v>
      </c>
    </row>
    <row r="49" spans="1:29" ht="22.5" customHeight="1" x14ac:dyDescent="0.35">
      <c r="A49" s="135"/>
      <c r="B49" s="13">
        <v>2017</v>
      </c>
      <c r="C49" s="229" t="s">
        <v>17</v>
      </c>
      <c r="D49" s="235">
        <f t="shared" si="10"/>
        <v>4.1439592800000001E-2</v>
      </c>
      <c r="E49" s="235">
        <f t="shared" si="10"/>
        <v>8.9816462999999982E-3</v>
      </c>
      <c r="F49" s="235">
        <f t="shared" si="10"/>
        <v>1.0208950199999999E-2</v>
      </c>
      <c r="G49" s="235">
        <f t="shared" si="10"/>
        <v>7.225222499999997E-3</v>
      </c>
      <c r="H49" s="235">
        <f t="shared" si="10"/>
        <v>6.7855411800000001E-2</v>
      </c>
      <c r="I49" s="235">
        <f t="shared" si="10"/>
        <v>1.3709219999999999E-3</v>
      </c>
      <c r="J49" s="235">
        <f t="shared" si="10"/>
        <v>6.0117120000000002E-4</v>
      </c>
      <c r="K49" s="235">
        <f t="shared" si="10"/>
        <v>9.5331600000000017E-4</v>
      </c>
      <c r="L49" s="235">
        <f t="shared" si="10"/>
        <v>9.1788479999999994E-4</v>
      </c>
      <c r="M49" s="235">
        <f t="shared" si="10"/>
        <v>3.8432940000000001E-3</v>
      </c>
      <c r="N49" s="235">
        <f t="shared" si="10"/>
        <v>5.2557120000000003E-4</v>
      </c>
      <c r="O49" s="235">
        <f t="shared" si="10"/>
        <v>2.9037312000000002E-3</v>
      </c>
      <c r="P49" s="235">
        <f t="shared" si="10"/>
        <v>5.4584280000000032E-4</v>
      </c>
      <c r="Q49" s="235">
        <f t="shared" si="10"/>
        <v>9.7199999999999977E-4</v>
      </c>
      <c r="R49" s="235">
        <f t="shared" si="10"/>
        <v>4.947145200000001E-3</v>
      </c>
      <c r="S49" s="235">
        <f t="shared" si="10"/>
        <v>7.6645851000000001E-2</v>
      </c>
      <c r="T49" s="235">
        <f t="shared" si="10"/>
        <v>6.1811999999999985E-6</v>
      </c>
      <c r="U49" s="235">
        <f t="shared" si="10"/>
        <v>6.1300529399999975E-3</v>
      </c>
      <c r="V49" s="235">
        <f t="shared" si="10"/>
        <v>7.5705480000000007E-3</v>
      </c>
      <c r="W49" s="235">
        <f t="shared" si="10"/>
        <v>2.1260519999999992E-5</v>
      </c>
      <c r="X49" s="235">
        <f t="shared" si="10"/>
        <v>3.5990999999999991E-6</v>
      </c>
      <c r="Y49" s="235">
        <f t="shared" si="10"/>
        <v>1.0905600000000002E-6</v>
      </c>
      <c r="Z49" s="235">
        <f t="shared" si="10"/>
        <v>0</v>
      </c>
      <c r="AA49" s="235">
        <f t="shared" si="10"/>
        <v>1.3732732319999996E-2</v>
      </c>
      <c r="AB49" s="235">
        <f t="shared" si="10"/>
        <v>9.0378583319999997E-2</v>
      </c>
      <c r="AC49" s="234">
        <f t="shared" si="8"/>
        <v>90378.583319999991</v>
      </c>
    </row>
    <row r="50" spans="1:29" ht="22.5" customHeight="1" x14ac:dyDescent="0.35">
      <c r="A50" s="135"/>
      <c r="B50" s="13">
        <v>2018</v>
      </c>
      <c r="C50" s="229" t="s">
        <v>17</v>
      </c>
      <c r="D50" s="235">
        <f t="shared" si="10"/>
        <v>4.2171712200000003E-2</v>
      </c>
      <c r="E50" s="235">
        <f t="shared" si="10"/>
        <v>8.9675453999999988E-3</v>
      </c>
      <c r="F50" s="235">
        <f t="shared" si="10"/>
        <v>1.0142406599999997E-2</v>
      </c>
      <c r="G50" s="235">
        <f t="shared" si="10"/>
        <v>6.905857499999995E-3</v>
      </c>
      <c r="H50" s="235">
        <f t="shared" si="10"/>
        <v>6.8187521699999989E-2</v>
      </c>
      <c r="I50" s="235">
        <f t="shared" si="10"/>
        <v>1.3360830000000001E-3</v>
      </c>
      <c r="J50" s="235">
        <f t="shared" si="10"/>
        <v>6.128892000000001E-4</v>
      </c>
      <c r="K50" s="235">
        <f t="shared" si="10"/>
        <v>9.5452560000000033E-4</v>
      </c>
      <c r="L50" s="235">
        <f t="shared" si="10"/>
        <v>8.7756900000000003E-4</v>
      </c>
      <c r="M50" s="235">
        <f t="shared" si="10"/>
        <v>3.7810668000000003E-3</v>
      </c>
      <c r="N50" s="235">
        <f t="shared" si="10"/>
        <v>5.0459639999999998E-4</v>
      </c>
      <c r="O50" s="235">
        <f t="shared" si="10"/>
        <v>2.9990952000000007E-3</v>
      </c>
      <c r="P50" s="235">
        <f t="shared" si="10"/>
        <v>4.7512620000000021E-4</v>
      </c>
      <c r="Q50" s="235">
        <f t="shared" si="10"/>
        <v>8.5316399999999979E-4</v>
      </c>
      <c r="R50" s="235">
        <f t="shared" si="10"/>
        <v>4.8319818000000002E-3</v>
      </c>
      <c r="S50" s="235">
        <f t="shared" si="10"/>
        <v>7.6800570299999996E-2</v>
      </c>
      <c r="T50" s="235">
        <f t="shared" si="10"/>
        <v>6.2028000000000001E-6</v>
      </c>
      <c r="U50" s="235">
        <f t="shared" si="10"/>
        <v>6.2046883799999975E-3</v>
      </c>
      <c r="V50" s="235">
        <f t="shared" si="10"/>
        <v>8.1475200000000001E-3</v>
      </c>
      <c r="W50" s="235">
        <f t="shared" si="10"/>
        <v>2.3507459999999995E-5</v>
      </c>
      <c r="X50" s="235">
        <f t="shared" si="10"/>
        <v>2.4137999999999992E-6</v>
      </c>
      <c r="Y50" s="235">
        <f t="shared" si="10"/>
        <v>1.24416E-6</v>
      </c>
      <c r="Z50" s="235">
        <f t="shared" si="10"/>
        <v>0</v>
      </c>
      <c r="AA50" s="235">
        <f t="shared" si="10"/>
        <v>1.4385576599999998E-2</v>
      </c>
      <c r="AB50" s="235">
        <f t="shared" si="10"/>
        <v>9.1186146899999987E-2</v>
      </c>
      <c r="AC50" s="234">
        <f t="shared" si="8"/>
        <v>91186.146899999992</v>
      </c>
    </row>
    <row r="51" spans="1:29" ht="22.5" customHeight="1" x14ac:dyDescent="0.35">
      <c r="A51" s="135"/>
      <c r="B51" s="13">
        <v>2019</v>
      </c>
      <c r="C51" s="229" t="s">
        <v>17</v>
      </c>
      <c r="D51" s="235">
        <f t="shared" si="10"/>
        <v>4.2903831599999991E-2</v>
      </c>
      <c r="E51" s="235">
        <f t="shared" si="10"/>
        <v>8.9534445000000011E-3</v>
      </c>
      <c r="F51" s="235">
        <f t="shared" si="10"/>
        <v>1.0075862999999997E-2</v>
      </c>
      <c r="G51" s="235">
        <f t="shared" si="10"/>
        <v>6.5864925E-3</v>
      </c>
      <c r="H51" s="235">
        <f t="shared" si="10"/>
        <v>6.8519631600000006E-2</v>
      </c>
      <c r="I51" s="235">
        <f t="shared" si="10"/>
        <v>1.301244E-3</v>
      </c>
      <c r="J51" s="235">
        <f t="shared" si="10"/>
        <v>6.2460719999999996E-4</v>
      </c>
      <c r="K51" s="235">
        <f t="shared" si="10"/>
        <v>9.5573519999999994E-4</v>
      </c>
      <c r="L51" s="235">
        <f t="shared" si="10"/>
        <v>8.372532E-4</v>
      </c>
      <c r="M51" s="235">
        <f t="shared" si="10"/>
        <v>3.7188395999999996E-3</v>
      </c>
      <c r="N51" s="235">
        <f t="shared" si="10"/>
        <v>4.8362160000000004E-4</v>
      </c>
      <c r="O51" s="235">
        <f t="shared" si="10"/>
        <v>3.0944592E-3</v>
      </c>
      <c r="P51" s="235">
        <f t="shared" si="10"/>
        <v>4.0440959999999998E-4</v>
      </c>
      <c r="Q51" s="235">
        <f t="shared" si="10"/>
        <v>7.3432800000000002E-4</v>
      </c>
      <c r="R51" s="235">
        <f t="shared" si="10"/>
        <v>4.7168184000000004E-3</v>
      </c>
      <c r="S51" s="235">
        <f t="shared" si="10"/>
        <v>7.6955289600000004E-2</v>
      </c>
      <c r="T51" s="235">
        <f t="shared" si="10"/>
        <v>6.2244000000000009E-6</v>
      </c>
      <c r="U51" s="235">
        <f t="shared" si="10"/>
        <v>6.2793238199999992E-3</v>
      </c>
      <c r="V51" s="235">
        <f t="shared" si="10"/>
        <v>8.7244920000000004E-3</v>
      </c>
      <c r="W51" s="235">
        <f t="shared" si="10"/>
        <v>2.5754399999999999E-5</v>
      </c>
      <c r="X51" s="235">
        <f t="shared" si="10"/>
        <v>1.2285E-6</v>
      </c>
      <c r="Y51" s="235">
        <f t="shared" si="10"/>
        <v>1.3977599999999999E-6</v>
      </c>
      <c r="Z51" s="235">
        <f t="shared" si="10"/>
        <v>0</v>
      </c>
      <c r="AA51" s="235">
        <f t="shared" si="10"/>
        <v>1.5038420880000002E-2</v>
      </c>
      <c r="AB51" s="235">
        <f t="shared" si="10"/>
        <v>9.1993710480000004E-2</v>
      </c>
      <c r="AC51" s="234">
        <f t="shared" si="8"/>
        <v>91993.710480000009</v>
      </c>
    </row>
    <row r="52" spans="1:29" ht="22.5" customHeight="1" x14ac:dyDescent="0.35">
      <c r="A52" s="135"/>
      <c r="B52" s="13">
        <v>2020</v>
      </c>
      <c r="C52" s="229" t="s">
        <v>17</v>
      </c>
      <c r="D52" s="235">
        <f t="shared" si="10"/>
        <v>4.3690631080302557E-2</v>
      </c>
      <c r="E52" s="235">
        <f t="shared" si="10"/>
        <v>8.93943173728751E-3</v>
      </c>
      <c r="F52" s="235">
        <f t="shared" si="10"/>
        <v>1.0011021267627169E-2</v>
      </c>
      <c r="G52" s="235">
        <f t="shared" si="10"/>
        <v>6.3171830319543971E-3</v>
      </c>
      <c r="H52" s="235">
        <f t="shared" si="10"/>
        <v>6.8958267117171637E-2</v>
      </c>
      <c r="I52" s="235">
        <f t="shared" si="10"/>
        <v>1.2697002973982641E-3</v>
      </c>
      <c r="J52" s="235">
        <f t="shared" si="10"/>
        <v>6.3729658675828462E-4</v>
      </c>
      <c r="K52" s="235">
        <f t="shared" si="10"/>
        <v>9.5695096261053081E-4</v>
      </c>
      <c r="L52" s="235">
        <f t="shared" si="10"/>
        <v>8.0322076039665254E-4</v>
      </c>
      <c r="M52" s="235">
        <f t="shared" si="10"/>
        <v>3.6671686071637318E-3</v>
      </c>
      <c r="N52" s="235">
        <f t="shared" si="10"/>
        <v>4.6564707790841612E-4</v>
      </c>
      <c r="O52" s="235">
        <f t="shared" si="10"/>
        <v>3.2037646141016571E-3</v>
      </c>
      <c r="P52" s="235">
        <f t="shared" si="10"/>
        <v>3.60769216252312E-4</v>
      </c>
      <c r="Q52" s="235">
        <f t="shared" si="10"/>
        <v>6.5901758690024772E-4</v>
      </c>
      <c r="R52" s="235">
        <f t="shared" si="10"/>
        <v>4.6891984951626326E-3</v>
      </c>
      <c r="S52" s="235">
        <f t="shared" si="10"/>
        <v>7.7314634219497996E-2</v>
      </c>
      <c r="T52" s="235">
        <f t="shared" si="10"/>
        <v>6.2463051301329126E-6</v>
      </c>
      <c r="U52" s="235">
        <f t="shared" si="10"/>
        <v>6.3577333900770357E-3</v>
      </c>
      <c r="V52" s="235">
        <f t="shared" si="10"/>
        <v>9.5346955839824138E-3</v>
      </c>
      <c r="W52" s="235">
        <f t="shared" si="10"/>
        <v>2.9470297007671994E-5</v>
      </c>
      <c r="X52" s="235">
        <f t="shared" si="10"/>
        <v>9.1685630946731789E-7</v>
      </c>
      <c r="Y52" s="235">
        <f t="shared" si="10"/>
        <v>1.7234837515955877E-6</v>
      </c>
      <c r="Z52" s="235">
        <f t="shared" si="10"/>
        <v>0</v>
      </c>
      <c r="AA52" s="235">
        <f t="shared" si="10"/>
        <v>1.5930785916258319E-2</v>
      </c>
      <c r="AB52" s="235">
        <f t="shared" si="10"/>
        <v>9.3245420135756318E-2</v>
      </c>
      <c r="AC52" s="234">
        <f t="shared" si="8"/>
        <v>93245.420135756314</v>
      </c>
    </row>
    <row r="53" spans="1:29" ht="22.5" customHeight="1" x14ac:dyDescent="0.35">
      <c r="A53" s="135"/>
      <c r="B53" s="13">
        <v>2021</v>
      </c>
      <c r="C53" s="229" t="s">
        <v>17</v>
      </c>
      <c r="D53" s="235">
        <f t="shared" si="10"/>
        <v>4.4491859421597675E-2</v>
      </c>
      <c r="E53" s="235">
        <f t="shared" si="10"/>
        <v>8.9254409055222455E-3</v>
      </c>
      <c r="F53" s="235">
        <f t="shared" si="10"/>
        <v>9.946596814673192E-3</v>
      </c>
      <c r="G53" s="235">
        <f t="shared" si="10"/>
        <v>6.0588851288014903E-3</v>
      </c>
      <c r="H53" s="235">
        <f t="shared" si="10"/>
        <v>6.9422782270594618E-2</v>
      </c>
      <c r="I53" s="235">
        <f t="shared" si="10"/>
        <v>1.2389212516739671E-3</v>
      </c>
      <c r="J53" s="235">
        <f t="shared" si="10"/>
        <v>6.5024376839357577E-4</v>
      </c>
      <c r="K53" s="235">
        <f t="shared" si="10"/>
        <v>9.58168271756886E-4</v>
      </c>
      <c r="L53" s="235">
        <f t="shared" si="10"/>
        <v>7.7057166211150544E-4</v>
      </c>
      <c r="M53" s="235">
        <f t="shared" si="10"/>
        <v>3.6179049539359341E-3</v>
      </c>
      <c r="N53" s="235">
        <f t="shared" si="10"/>
        <v>4.4834060588825329E-4</v>
      </c>
      <c r="O53" s="235">
        <f t="shared" si="10"/>
        <v>3.3169310174036041E-3</v>
      </c>
      <c r="P53" s="235">
        <f t="shared" si="10"/>
        <v>3.2183812499828745E-4</v>
      </c>
      <c r="Q53" s="235">
        <f t="shared" si="10"/>
        <v>5.9143077731453196E-4</v>
      </c>
      <c r="R53" s="235">
        <f t="shared" si="10"/>
        <v>4.6785405256046762E-3</v>
      </c>
      <c r="S53" s="235">
        <f t="shared" si="10"/>
        <v>7.771922775013522E-2</v>
      </c>
      <c r="T53" s="235">
        <f t="shared" si="10"/>
        <v>6.2682873495798368E-6</v>
      </c>
      <c r="U53" s="235">
        <f t="shared" si="10"/>
        <v>6.4371220561293546E-3</v>
      </c>
      <c r="V53" s="235">
        <f t="shared" si="10"/>
        <v>1.0420139061301646E-2</v>
      </c>
      <c r="W53" s="235">
        <f t="shared" si="10"/>
        <v>3.3722331163622553E-5</v>
      </c>
      <c r="X53" s="235">
        <f t="shared" si="10"/>
        <v>6.8426983492879958E-7</v>
      </c>
      <c r="Y53" s="235">
        <f t="shared" si="10"/>
        <v>2.1251117802870312E-6</v>
      </c>
      <c r="Z53" s="235">
        <f t="shared" si="10"/>
        <v>0</v>
      </c>
      <c r="AA53" s="235">
        <f t="shared" si="10"/>
        <v>1.6900061117559418E-2</v>
      </c>
      <c r="AB53" s="235">
        <f t="shared" si="10"/>
        <v>9.4619288867694648E-2</v>
      </c>
      <c r="AC53" s="234">
        <f t="shared" si="8"/>
        <v>94619.288867694646</v>
      </c>
    </row>
    <row r="54" spans="1:29" ht="22.5" customHeight="1" x14ac:dyDescent="0.35">
      <c r="A54" s="135"/>
      <c r="B54" s="229">
        <v>2022</v>
      </c>
      <c r="C54" s="229" t="s">
        <v>17</v>
      </c>
      <c r="D54" s="235">
        <f t="shared" si="10"/>
        <v>4.5307781230096655E-2</v>
      </c>
      <c r="E54" s="235">
        <f t="shared" si="10"/>
        <v>8.9114719703807556E-3</v>
      </c>
      <c r="F54" s="235">
        <f t="shared" si="10"/>
        <v>9.8825869557978285E-3</v>
      </c>
      <c r="G54" s="235">
        <f t="shared" si="10"/>
        <v>5.8111485480664563E-3</v>
      </c>
      <c r="H54" s="235">
        <f t="shared" si="10"/>
        <v>6.9912988704341691E-2</v>
      </c>
      <c r="I54" s="235">
        <f t="shared" si="10"/>
        <v>1.2088883266347169E-3</v>
      </c>
      <c r="J54" s="235">
        <f t="shared" si="10"/>
        <v>6.6345398221165299E-4</v>
      </c>
      <c r="K54" s="235">
        <f t="shared" si="10"/>
        <v>9.5938712940636791E-4</v>
      </c>
      <c r="L54" s="235">
        <f t="shared" si="10"/>
        <v>7.3924967546414348E-4</v>
      </c>
      <c r="M54" s="235">
        <f t="shared" si="10"/>
        <v>3.5709791137168816E-3</v>
      </c>
      <c r="N54" s="235">
        <f t="shared" si="10"/>
        <v>4.3167735485667697E-4</v>
      </c>
      <c r="O54" s="235">
        <f t="shared" si="10"/>
        <v>3.434094791417471E-3</v>
      </c>
      <c r="P54" s="235">
        <f t="shared" si="10"/>
        <v>2.8710814015232519E-4</v>
      </c>
      <c r="Q54" s="235">
        <f t="shared" si="10"/>
        <v>5.3077546230616388E-4</v>
      </c>
      <c r="R54" s="235">
        <f t="shared" si="10"/>
        <v>4.6836557487326376E-3</v>
      </c>
      <c r="S54" s="235">
        <f t="shared" si="10"/>
        <v>7.8167623566791217E-2</v>
      </c>
      <c r="T54" s="235">
        <f t="shared" si="10"/>
        <v>6.2903469296362327E-6</v>
      </c>
      <c r="U54" s="235">
        <f t="shared" si="10"/>
        <v>6.5175020440743784E-3</v>
      </c>
      <c r="V54" s="235">
        <f t="shared" si="10"/>
        <v>1.138780961599546E-2</v>
      </c>
      <c r="W54" s="235">
        <f t="shared" si="10"/>
        <v>3.8587857421762098E-5</v>
      </c>
      <c r="X54" s="235">
        <f t="shared" si="10"/>
        <v>5.1068548272904359E-7</v>
      </c>
      <c r="Y54" s="235">
        <f t="shared" si="10"/>
        <v>2.6203322627983845E-6</v>
      </c>
      <c r="Z54" s="235">
        <f t="shared" si="10"/>
        <v>0</v>
      </c>
      <c r="AA54" s="235">
        <f t="shared" si="10"/>
        <v>1.7953320882166765E-2</v>
      </c>
      <c r="AB54" s="235">
        <f t="shared" si="10"/>
        <v>9.6120944448957982E-2</v>
      </c>
      <c r="AC54" s="234">
        <f t="shared" si="8"/>
        <v>96120.944448957976</v>
      </c>
    </row>
    <row r="55" spans="1:29" ht="22.5" customHeight="1" x14ac:dyDescent="0.35">
      <c r="A55" s="135"/>
      <c r="B55" s="236">
        <v>2023</v>
      </c>
      <c r="C55" s="236" t="s">
        <v>17</v>
      </c>
      <c r="D55" s="237">
        <f t="shared" si="10"/>
        <v>4.6138665964538465E-2</v>
      </c>
      <c r="E55" s="237">
        <f t="shared" si="10"/>
        <v>8.897524897593297E-3</v>
      </c>
      <c r="F55" s="237">
        <f t="shared" si="10"/>
        <v>9.8189890229419454E-3</v>
      </c>
      <c r="G55" s="237">
        <f t="shared" si="10"/>
        <v>5.5735414568545919E-3</v>
      </c>
      <c r="H55" s="237">
        <f t="shared" si="10"/>
        <v>7.0428721341928305E-2</v>
      </c>
      <c r="I55" s="237">
        <f t="shared" si="10"/>
        <v>1.1795834354274752E-3</v>
      </c>
      <c r="J55" s="237">
        <f t="shared" si="10"/>
        <v>6.7693257191828442E-4</v>
      </c>
      <c r="K55" s="237">
        <f t="shared" si="10"/>
        <v>9.6060753752878183E-4</v>
      </c>
      <c r="L55" s="237">
        <f t="shared" si="10"/>
        <v>7.0920085638285764E-4</v>
      </c>
      <c r="M55" s="237">
        <f t="shared" si="10"/>
        <v>3.5263244012573988E-3</v>
      </c>
      <c r="N55" s="237">
        <f t="shared" si="10"/>
        <v>4.1563341854095433E-4</v>
      </c>
      <c r="O55" s="237">
        <f t="shared" si="10"/>
        <v>3.5553971350516128E-3</v>
      </c>
      <c r="P55" s="237">
        <f t="shared" si="10"/>
        <v>2.5612591467268168E-4</v>
      </c>
      <c r="Q55" s="237">
        <f t="shared" si="10"/>
        <v>4.7634076918607427E-4</v>
      </c>
      <c r="R55" s="237">
        <f t="shared" si="10"/>
        <v>4.7034972374513226E-3</v>
      </c>
      <c r="S55" s="237">
        <f t="shared" si="10"/>
        <v>7.8658542980637028E-2</v>
      </c>
      <c r="T55" s="237">
        <f t="shared" si="10"/>
        <v>6.3124841425523108E-6</v>
      </c>
      <c r="U55" s="237">
        <f t="shared" si="10"/>
        <v>6.5988857324938855E-3</v>
      </c>
      <c r="V55" s="237">
        <f t="shared" si="10"/>
        <v>1.2445343299857959E-2</v>
      </c>
      <c r="W55" s="237">
        <f t="shared" si="10"/>
        <v>4.4155391665464113E-5</v>
      </c>
      <c r="X55" s="237">
        <f t="shared" si="10"/>
        <v>3.8113569962839781E-7</v>
      </c>
      <c r="Y55" s="237">
        <f t="shared" si="10"/>
        <v>3.2309552989888931E-6</v>
      </c>
      <c r="Z55" s="237">
        <f t="shared" si="10"/>
        <v>0</v>
      </c>
      <c r="AA55" s="237">
        <f t="shared" si="10"/>
        <v>1.909830899915848E-2</v>
      </c>
      <c r="AB55" s="235">
        <f t="shared" si="10"/>
        <v>9.77568519797955E-2</v>
      </c>
      <c r="AC55" s="234">
        <f t="shared" si="8"/>
        <v>97756.851979795494</v>
      </c>
    </row>
    <row r="56" spans="1:29" ht="22.5" customHeight="1" x14ac:dyDescent="0.35">
      <c r="A56" s="135"/>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row>
    <row r="57" spans="1:29" ht="22.5" customHeight="1" x14ac:dyDescent="0.35">
      <c r="A57" s="135"/>
      <c r="B57" s="30" t="s">
        <v>317</v>
      </c>
      <c r="C57" s="31" t="s">
        <v>74</v>
      </c>
      <c r="D57" s="31">
        <v>5</v>
      </c>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row>
    <row r="58" spans="1:29" ht="22.5" customHeight="1" x14ac:dyDescent="0.35">
      <c r="A58" s="135"/>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row>
    <row r="59" spans="1:29" ht="22.5" customHeight="1" x14ac:dyDescent="0.35">
      <c r="A59" s="135"/>
      <c r="B59" s="399" t="s">
        <v>318</v>
      </c>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9"/>
      <c r="AC59" s="137"/>
    </row>
    <row r="60" spans="1:29" ht="22.5" customHeight="1" x14ac:dyDescent="0.35">
      <c r="A60" s="135"/>
      <c r="B60" s="397" t="s">
        <v>76</v>
      </c>
      <c r="C60" s="397" t="s">
        <v>71</v>
      </c>
      <c r="D60" s="398" t="s">
        <v>122</v>
      </c>
      <c r="E60" s="348"/>
      <c r="F60" s="348"/>
      <c r="G60" s="348"/>
      <c r="H60" s="349"/>
      <c r="I60" s="398" t="s">
        <v>123</v>
      </c>
      <c r="J60" s="348"/>
      <c r="K60" s="348"/>
      <c r="L60" s="348"/>
      <c r="M60" s="349"/>
      <c r="N60" s="398" t="s">
        <v>124</v>
      </c>
      <c r="O60" s="348"/>
      <c r="P60" s="348"/>
      <c r="Q60" s="348"/>
      <c r="R60" s="349"/>
      <c r="S60" s="397" t="s">
        <v>125</v>
      </c>
      <c r="T60" s="397" t="s">
        <v>59</v>
      </c>
      <c r="U60" s="397" t="s">
        <v>126</v>
      </c>
      <c r="V60" s="397" t="s">
        <v>58</v>
      </c>
      <c r="W60" s="397" t="s">
        <v>127</v>
      </c>
      <c r="X60" s="397" t="s">
        <v>54</v>
      </c>
      <c r="Y60" s="397" t="s">
        <v>52</v>
      </c>
      <c r="Z60" s="397" t="s">
        <v>60</v>
      </c>
      <c r="AA60" s="397" t="s">
        <v>128</v>
      </c>
      <c r="AB60" s="397" t="s">
        <v>129</v>
      </c>
      <c r="AC60" s="397" t="s">
        <v>348</v>
      </c>
    </row>
    <row r="61" spans="1:29" ht="22.5" customHeight="1" x14ac:dyDescent="0.35">
      <c r="A61" s="135"/>
      <c r="B61" s="378"/>
      <c r="C61" s="378"/>
      <c r="D61" s="397" t="s">
        <v>47</v>
      </c>
      <c r="E61" s="398" t="s">
        <v>130</v>
      </c>
      <c r="F61" s="348"/>
      <c r="G61" s="349"/>
      <c r="H61" s="397" t="s">
        <v>131</v>
      </c>
      <c r="I61" s="397" t="s">
        <v>47</v>
      </c>
      <c r="J61" s="398" t="s">
        <v>130</v>
      </c>
      <c r="K61" s="348"/>
      <c r="L61" s="349"/>
      <c r="M61" s="397" t="s">
        <v>132</v>
      </c>
      <c r="N61" s="397" t="s">
        <v>47</v>
      </c>
      <c r="O61" s="398" t="s">
        <v>130</v>
      </c>
      <c r="P61" s="348"/>
      <c r="Q61" s="349"/>
      <c r="R61" s="397" t="s">
        <v>133</v>
      </c>
      <c r="S61" s="378"/>
      <c r="T61" s="378"/>
      <c r="U61" s="378"/>
      <c r="V61" s="378"/>
      <c r="W61" s="378"/>
      <c r="X61" s="378"/>
      <c r="Y61" s="378"/>
      <c r="Z61" s="378"/>
      <c r="AA61" s="378"/>
      <c r="AB61" s="378"/>
      <c r="AC61" s="378"/>
    </row>
    <row r="62" spans="1:29" ht="22.5" customHeight="1" x14ac:dyDescent="0.35">
      <c r="A62" s="135"/>
      <c r="B62" s="379"/>
      <c r="C62" s="379"/>
      <c r="D62" s="379"/>
      <c r="E62" s="28" t="s">
        <v>134</v>
      </c>
      <c r="F62" s="28" t="s">
        <v>135</v>
      </c>
      <c r="G62" s="28" t="s">
        <v>136</v>
      </c>
      <c r="H62" s="379"/>
      <c r="I62" s="379"/>
      <c r="J62" s="28" t="s">
        <v>134</v>
      </c>
      <c r="K62" s="28" t="s">
        <v>135</v>
      </c>
      <c r="L62" s="28" t="s">
        <v>136</v>
      </c>
      <c r="M62" s="379"/>
      <c r="N62" s="379"/>
      <c r="O62" s="28" t="s">
        <v>134</v>
      </c>
      <c r="P62" s="28" t="s">
        <v>135</v>
      </c>
      <c r="Q62" s="28" t="s">
        <v>136</v>
      </c>
      <c r="R62" s="379"/>
      <c r="S62" s="379"/>
      <c r="T62" s="379"/>
      <c r="U62" s="379"/>
      <c r="V62" s="379"/>
      <c r="W62" s="379"/>
      <c r="X62" s="379"/>
      <c r="Y62" s="379"/>
      <c r="Z62" s="379"/>
      <c r="AA62" s="379"/>
      <c r="AB62" s="379"/>
      <c r="AC62" s="379"/>
    </row>
    <row r="63" spans="1:29" ht="22.5" customHeight="1" x14ac:dyDescent="0.35">
      <c r="A63" s="135"/>
      <c r="B63" s="20">
        <v>2003</v>
      </c>
      <c r="C63" s="226" t="s">
        <v>17</v>
      </c>
      <c r="D63" s="233">
        <f t="shared" ref="D63:AB73" si="11">D6*$D$57/10^9</f>
        <v>1.1533E-2</v>
      </c>
      <c r="E63" s="233">
        <f t="shared" si="11"/>
        <v>2.0790000000000001E-3</v>
      </c>
      <c r="F63" s="233">
        <f t="shared" si="11"/>
        <v>5.4165000000000003E-3</v>
      </c>
      <c r="G63" s="233">
        <f t="shared" si="11"/>
        <v>3.4875000000000001E-3</v>
      </c>
      <c r="H63" s="233">
        <f t="shared" si="11"/>
        <v>2.2516000000000001E-2</v>
      </c>
      <c r="I63" s="233">
        <f t="shared" si="11"/>
        <v>1.8725E-3</v>
      </c>
      <c r="J63" s="233">
        <f t="shared" si="11"/>
        <v>5.4600000000000004E-4</v>
      </c>
      <c r="K63" s="233">
        <f t="shared" si="11"/>
        <v>1.498E-3</v>
      </c>
      <c r="L63" s="233">
        <f t="shared" si="11"/>
        <v>1.2034999999999999E-3</v>
      </c>
      <c r="M63" s="233">
        <f t="shared" si="11"/>
        <v>5.1200000000000004E-3</v>
      </c>
      <c r="N63" s="233">
        <f t="shared" si="11"/>
        <v>2.8600000000000007E-4</v>
      </c>
      <c r="O63" s="233">
        <f t="shared" si="11"/>
        <v>9.8999999999999994E-5</v>
      </c>
      <c r="P63" s="233">
        <f t="shared" si="11"/>
        <v>3.57E-4</v>
      </c>
      <c r="Q63" s="233">
        <f t="shared" si="11"/>
        <v>4.0000000000000002E-4</v>
      </c>
      <c r="R63" s="233">
        <f t="shared" si="11"/>
        <v>1.142E-3</v>
      </c>
      <c r="S63" s="233">
        <f t="shared" si="11"/>
        <v>2.8778000000000001E-2</v>
      </c>
      <c r="T63" s="233">
        <f t="shared" si="11"/>
        <v>3.9999999999999998E-6</v>
      </c>
      <c r="U63" s="233">
        <f t="shared" si="11"/>
        <v>1.3343000000000001E-3</v>
      </c>
      <c r="V63" s="233">
        <f t="shared" si="11"/>
        <v>1.5200000000000001E-3</v>
      </c>
      <c r="W63" s="233">
        <f t="shared" si="11"/>
        <v>0</v>
      </c>
      <c r="X63" s="233">
        <f t="shared" si="11"/>
        <v>0</v>
      </c>
      <c r="Y63" s="233">
        <f t="shared" si="11"/>
        <v>0</v>
      </c>
      <c r="Z63" s="233">
        <f t="shared" si="11"/>
        <v>0</v>
      </c>
      <c r="AA63" s="233">
        <f t="shared" si="11"/>
        <v>2.8582999999999998E-3</v>
      </c>
      <c r="AB63" s="233">
        <f t="shared" si="11"/>
        <v>3.1636299999999999E-2</v>
      </c>
      <c r="AC63" s="234"/>
    </row>
    <row r="64" spans="1:29" ht="22.5" customHeight="1" x14ac:dyDescent="0.35">
      <c r="A64" s="135"/>
      <c r="B64" s="13">
        <v>2004</v>
      </c>
      <c r="C64" s="229" t="s">
        <v>17</v>
      </c>
      <c r="D64" s="235">
        <f t="shared" si="11"/>
        <v>1.139015325E-2</v>
      </c>
      <c r="E64" s="235">
        <f t="shared" si="11"/>
        <v>2.03362225E-3</v>
      </c>
      <c r="F64" s="235">
        <f t="shared" si="11"/>
        <v>5.3379550000000001E-3</v>
      </c>
      <c r="G64" s="235">
        <f t="shared" si="11"/>
        <v>3.4145E-3</v>
      </c>
      <c r="H64" s="235">
        <f t="shared" si="11"/>
        <v>2.2176230500000001E-2</v>
      </c>
      <c r="I64" s="235">
        <f t="shared" si="11"/>
        <v>1.5517599999999999E-3</v>
      </c>
      <c r="J64" s="235">
        <f t="shared" si="11"/>
        <v>4.5724950000000002E-4</v>
      </c>
      <c r="K64" s="235">
        <f t="shared" si="11"/>
        <v>1.2328714999999999E-3</v>
      </c>
      <c r="L64" s="235">
        <f t="shared" si="11"/>
        <v>9.8274474999999984E-4</v>
      </c>
      <c r="M64" s="235">
        <f t="shared" si="11"/>
        <v>4.2246257499999997E-3</v>
      </c>
      <c r="N64" s="235">
        <f t="shared" si="11"/>
        <v>2.7071000000000007E-4</v>
      </c>
      <c r="O64" s="235">
        <f t="shared" si="11"/>
        <v>1.1141550000000001E-4</v>
      </c>
      <c r="P64" s="235">
        <f t="shared" si="11"/>
        <v>3.5213375000000001E-4</v>
      </c>
      <c r="Q64" s="235">
        <f t="shared" si="11"/>
        <v>3.5775999999999999E-4</v>
      </c>
      <c r="R64" s="235">
        <f t="shared" si="11"/>
        <v>1.0920192499999999E-3</v>
      </c>
      <c r="S64" s="235">
        <f t="shared" si="11"/>
        <v>2.74928755E-2</v>
      </c>
      <c r="T64" s="235">
        <f t="shared" si="11"/>
        <v>3.2412500000000001E-6</v>
      </c>
      <c r="U64" s="235">
        <f t="shared" si="11"/>
        <v>1.4762349249999999E-3</v>
      </c>
      <c r="V64" s="235">
        <f t="shared" si="11"/>
        <v>1.435085E-3</v>
      </c>
      <c r="W64" s="235">
        <f t="shared" si="11"/>
        <v>1.3961250000000001E-7</v>
      </c>
      <c r="X64" s="235">
        <f t="shared" si="11"/>
        <v>3.3750000000000001E-8</v>
      </c>
      <c r="Y64" s="235">
        <f t="shared" si="11"/>
        <v>0</v>
      </c>
      <c r="Z64" s="235">
        <f t="shared" si="11"/>
        <v>0</v>
      </c>
      <c r="AA64" s="235">
        <f t="shared" si="11"/>
        <v>2.9147345374999998E-3</v>
      </c>
      <c r="AB64" s="235">
        <f t="shared" si="11"/>
        <v>3.0407610037499998E-2</v>
      </c>
      <c r="AC64" s="234"/>
    </row>
    <row r="65" spans="1:29" ht="22.5" customHeight="1" x14ac:dyDescent="0.35">
      <c r="A65" s="135"/>
      <c r="B65" s="13">
        <v>2005</v>
      </c>
      <c r="C65" s="229" t="s">
        <v>17</v>
      </c>
      <c r="D65" s="235">
        <f t="shared" si="11"/>
        <v>1.12473065E-2</v>
      </c>
      <c r="E65" s="235">
        <f t="shared" si="11"/>
        <v>1.9882444999999999E-3</v>
      </c>
      <c r="F65" s="235">
        <f t="shared" si="11"/>
        <v>5.25941E-3</v>
      </c>
      <c r="G65" s="235">
        <f t="shared" si="11"/>
        <v>3.3414999999999999E-3</v>
      </c>
      <c r="H65" s="235">
        <f t="shared" si="11"/>
        <v>2.1836460999999998E-2</v>
      </c>
      <c r="I65" s="235">
        <f t="shared" si="11"/>
        <v>1.23102E-3</v>
      </c>
      <c r="J65" s="235">
        <f t="shared" si="11"/>
        <v>3.68499E-4</v>
      </c>
      <c r="K65" s="235">
        <f t="shared" si="11"/>
        <v>9.6774299999999986E-4</v>
      </c>
      <c r="L65" s="235">
        <f t="shared" si="11"/>
        <v>7.6198949999999998E-4</v>
      </c>
      <c r="M65" s="235">
        <f t="shared" si="11"/>
        <v>3.3292514999999994E-3</v>
      </c>
      <c r="N65" s="235">
        <f t="shared" si="11"/>
        <v>2.5542000000000002E-4</v>
      </c>
      <c r="O65" s="235">
        <f t="shared" si="11"/>
        <v>1.23831E-4</v>
      </c>
      <c r="P65" s="235">
        <f t="shared" si="11"/>
        <v>3.4726750000000002E-4</v>
      </c>
      <c r="Q65" s="235">
        <f t="shared" si="11"/>
        <v>3.1552000000000001E-4</v>
      </c>
      <c r="R65" s="235">
        <f t="shared" si="11"/>
        <v>1.0420385000000001E-3</v>
      </c>
      <c r="S65" s="235">
        <f t="shared" si="11"/>
        <v>2.6207750999999998E-2</v>
      </c>
      <c r="T65" s="235">
        <f t="shared" si="11"/>
        <v>2.4824999999999999E-6</v>
      </c>
      <c r="U65" s="235">
        <f t="shared" si="11"/>
        <v>1.6181698500000001E-3</v>
      </c>
      <c r="V65" s="235">
        <f t="shared" si="11"/>
        <v>1.3501699999999999E-3</v>
      </c>
      <c r="W65" s="235">
        <f t="shared" si="11"/>
        <v>2.7922500000000001E-7</v>
      </c>
      <c r="X65" s="235">
        <f t="shared" si="11"/>
        <v>6.7500000000000002E-8</v>
      </c>
      <c r="Y65" s="235">
        <f t="shared" si="11"/>
        <v>0</v>
      </c>
      <c r="Z65" s="235">
        <f t="shared" si="11"/>
        <v>0</v>
      </c>
      <c r="AA65" s="235">
        <f t="shared" si="11"/>
        <v>2.9711690749999998E-3</v>
      </c>
      <c r="AB65" s="235">
        <f t="shared" si="11"/>
        <v>2.9178920074999996E-2</v>
      </c>
      <c r="AC65" s="234"/>
    </row>
    <row r="66" spans="1:29" ht="22.5" customHeight="1" x14ac:dyDescent="0.35">
      <c r="A66" s="135"/>
      <c r="B66" s="13">
        <v>2006</v>
      </c>
      <c r="C66" s="229" t="s">
        <v>17</v>
      </c>
      <c r="D66" s="235">
        <f t="shared" si="11"/>
        <v>1.1104459749999998E-2</v>
      </c>
      <c r="E66" s="235">
        <f t="shared" si="11"/>
        <v>1.9428667500000002E-3</v>
      </c>
      <c r="F66" s="235">
        <f t="shared" si="11"/>
        <v>5.1808649999999989E-3</v>
      </c>
      <c r="G66" s="235">
        <f t="shared" si="11"/>
        <v>3.2685000000000001E-3</v>
      </c>
      <c r="H66" s="235">
        <f t="shared" si="11"/>
        <v>2.1496691500000002E-2</v>
      </c>
      <c r="I66" s="235">
        <f t="shared" si="11"/>
        <v>9.1027999999999997E-4</v>
      </c>
      <c r="J66" s="235">
        <f t="shared" si="11"/>
        <v>2.7974850000000003E-4</v>
      </c>
      <c r="K66" s="235">
        <f t="shared" si="11"/>
        <v>7.0261450000000001E-4</v>
      </c>
      <c r="L66" s="235">
        <f t="shared" si="11"/>
        <v>5.4123425000000001E-4</v>
      </c>
      <c r="M66" s="235">
        <f t="shared" si="11"/>
        <v>2.43387725E-3</v>
      </c>
      <c r="N66" s="235">
        <f t="shared" si="11"/>
        <v>2.4013000000000002E-4</v>
      </c>
      <c r="O66" s="235">
        <f t="shared" si="11"/>
        <v>1.362465E-4</v>
      </c>
      <c r="P66" s="235">
        <f t="shared" si="11"/>
        <v>3.4240125000000002E-4</v>
      </c>
      <c r="Q66" s="235">
        <f t="shared" si="11"/>
        <v>2.7327999999999999E-4</v>
      </c>
      <c r="R66" s="235">
        <f t="shared" si="11"/>
        <v>9.9205775E-4</v>
      </c>
      <c r="S66" s="235">
        <f t="shared" si="11"/>
        <v>2.49226265E-2</v>
      </c>
      <c r="T66" s="235">
        <f t="shared" si="11"/>
        <v>1.72375E-6</v>
      </c>
      <c r="U66" s="235">
        <f t="shared" si="11"/>
        <v>1.7601047750000001E-3</v>
      </c>
      <c r="V66" s="235">
        <f t="shared" si="11"/>
        <v>1.2652550000000001E-3</v>
      </c>
      <c r="W66" s="235">
        <f t="shared" si="11"/>
        <v>4.1883749999999999E-7</v>
      </c>
      <c r="X66" s="235">
        <f t="shared" si="11"/>
        <v>1.0125E-7</v>
      </c>
      <c r="Y66" s="235">
        <f t="shared" si="11"/>
        <v>0</v>
      </c>
      <c r="Z66" s="235">
        <f t="shared" si="11"/>
        <v>0</v>
      </c>
      <c r="AA66" s="235">
        <f t="shared" si="11"/>
        <v>3.0276036125000002E-3</v>
      </c>
      <c r="AB66" s="235">
        <f t="shared" si="11"/>
        <v>2.7950230112500002E-2</v>
      </c>
      <c r="AC66" s="234"/>
    </row>
    <row r="67" spans="1:29" ht="22.5" customHeight="1" x14ac:dyDescent="0.35">
      <c r="A67" s="135"/>
      <c r="B67" s="13">
        <v>2007</v>
      </c>
      <c r="C67" s="229" t="s">
        <v>17</v>
      </c>
      <c r="D67" s="235">
        <f t="shared" si="11"/>
        <v>1.0961613E-2</v>
      </c>
      <c r="E67" s="235">
        <f t="shared" si="11"/>
        <v>1.8974890000000003E-3</v>
      </c>
      <c r="F67" s="235">
        <f t="shared" si="11"/>
        <v>5.1023199999999987E-3</v>
      </c>
      <c r="G67" s="235">
        <f t="shared" si="11"/>
        <v>3.1955E-3</v>
      </c>
      <c r="H67" s="235">
        <f t="shared" si="11"/>
        <v>2.1156922000000002E-2</v>
      </c>
      <c r="I67" s="235">
        <f t="shared" si="11"/>
        <v>5.8954000000000005E-4</v>
      </c>
      <c r="J67" s="235">
        <f t="shared" si="11"/>
        <v>1.90998E-4</v>
      </c>
      <c r="K67" s="235">
        <f t="shared" si="11"/>
        <v>4.3748600000000001E-4</v>
      </c>
      <c r="L67" s="235">
        <f t="shared" si="11"/>
        <v>3.2047899999999998E-4</v>
      </c>
      <c r="M67" s="235">
        <f t="shared" si="11"/>
        <v>1.5385030000000001E-3</v>
      </c>
      <c r="N67" s="235">
        <f t="shared" si="11"/>
        <v>2.2484E-4</v>
      </c>
      <c r="O67" s="235">
        <f t="shared" si="11"/>
        <v>1.4866200000000001E-4</v>
      </c>
      <c r="P67" s="235">
        <f t="shared" si="11"/>
        <v>3.3753500000000003E-4</v>
      </c>
      <c r="Q67" s="235">
        <f t="shared" si="11"/>
        <v>2.3104000000000001E-4</v>
      </c>
      <c r="R67" s="235">
        <f t="shared" si="11"/>
        <v>9.4207700000000004E-4</v>
      </c>
      <c r="S67" s="235">
        <f t="shared" si="11"/>
        <v>2.3637502000000001E-2</v>
      </c>
      <c r="T67" s="235">
        <f t="shared" si="11"/>
        <v>9.6500000000000008E-7</v>
      </c>
      <c r="U67" s="235">
        <f t="shared" si="11"/>
        <v>1.9020396999999999E-3</v>
      </c>
      <c r="V67" s="235">
        <f t="shared" si="11"/>
        <v>1.18034E-3</v>
      </c>
      <c r="W67" s="235">
        <f t="shared" si="11"/>
        <v>5.5845000000000003E-7</v>
      </c>
      <c r="X67" s="235">
        <f t="shared" si="11"/>
        <v>1.35E-7</v>
      </c>
      <c r="Y67" s="235">
        <f t="shared" si="11"/>
        <v>0</v>
      </c>
      <c r="Z67" s="235">
        <f t="shared" si="11"/>
        <v>0</v>
      </c>
      <c r="AA67" s="235">
        <f t="shared" si="11"/>
        <v>3.0840381499999993E-3</v>
      </c>
      <c r="AB67" s="235">
        <f t="shared" si="11"/>
        <v>2.6721540150000004E-2</v>
      </c>
      <c r="AC67" s="234"/>
    </row>
    <row r="68" spans="1:29" ht="22.5" customHeight="1" x14ac:dyDescent="0.35">
      <c r="A68" s="135"/>
      <c r="B68" s="13">
        <v>2008</v>
      </c>
      <c r="C68" s="229" t="s">
        <v>17</v>
      </c>
      <c r="D68" s="235">
        <f t="shared" si="11"/>
        <v>1.0568290199999998E-2</v>
      </c>
      <c r="E68" s="235">
        <f t="shared" si="11"/>
        <v>1.9490460000000001E-3</v>
      </c>
      <c r="F68" s="235">
        <f t="shared" si="11"/>
        <v>4.5838401999999997E-3</v>
      </c>
      <c r="G68" s="235">
        <f t="shared" si="11"/>
        <v>2.9764975E-3</v>
      </c>
      <c r="H68" s="235">
        <f t="shared" si="11"/>
        <v>2.0077673900000002E-2</v>
      </c>
      <c r="I68" s="235">
        <f t="shared" si="11"/>
        <v>5.4520899999999995E-4</v>
      </c>
      <c r="J68" s="235">
        <f t="shared" si="11"/>
        <v>1.7863559999999997E-4</v>
      </c>
      <c r="K68" s="235">
        <f t="shared" si="11"/>
        <v>3.950968E-4</v>
      </c>
      <c r="L68" s="235">
        <f t="shared" si="11"/>
        <v>3.0969100000000001E-4</v>
      </c>
      <c r="M68" s="235">
        <f t="shared" si="11"/>
        <v>1.4286323999999999E-3</v>
      </c>
      <c r="N68" s="235">
        <f t="shared" si="11"/>
        <v>2.0989320000000005E-4</v>
      </c>
      <c r="O68" s="235">
        <f t="shared" si="11"/>
        <v>2.344968E-4</v>
      </c>
      <c r="P68" s="235">
        <f t="shared" si="11"/>
        <v>3.1285780000000005E-4</v>
      </c>
      <c r="Q68" s="235">
        <f t="shared" si="11"/>
        <v>2.5941199999999999E-4</v>
      </c>
      <c r="R68" s="235">
        <f t="shared" si="11"/>
        <v>1.0166597999999999E-3</v>
      </c>
      <c r="S68" s="235">
        <f t="shared" si="11"/>
        <v>2.2522966099999996E-2</v>
      </c>
      <c r="T68" s="235">
        <f t="shared" si="11"/>
        <v>1.0612000000000001E-6</v>
      </c>
      <c r="U68" s="235">
        <f t="shared" si="11"/>
        <v>1.7957686999999999E-3</v>
      </c>
      <c r="V68" s="235">
        <f t="shared" si="11"/>
        <v>1.1674000000000001E-3</v>
      </c>
      <c r="W68" s="235">
        <f t="shared" si="11"/>
        <v>9.2418000000000006E-7</v>
      </c>
      <c r="X68" s="235">
        <f t="shared" si="11"/>
        <v>5.6159999999999995E-7</v>
      </c>
      <c r="Y68" s="235">
        <f t="shared" si="11"/>
        <v>1.536E-8</v>
      </c>
      <c r="Z68" s="235">
        <f t="shared" si="11"/>
        <v>0</v>
      </c>
      <c r="AA68" s="235">
        <f t="shared" si="11"/>
        <v>2.9657310399999999E-3</v>
      </c>
      <c r="AB68" s="235">
        <f t="shared" si="11"/>
        <v>2.5488697139999995E-2</v>
      </c>
      <c r="AC68" s="234"/>
    </row>
    <row r="69" spans="1:29" ht="22.5" customHeight="1" x14ac:dyDescent="0.35">
      <c r="A69" s="135"/>
      <c r="B69" s="13">
        <v>2009</v>
      </c>
      <c r="C69" s="229" t="s">
        <v>17</v>
      </c>
      <c r="D69" s="235">
        <f t="shared" si="11"/>
        <v>1.01749674E-2</v>
      </c>
      <c r="E69" s="235">
        <f t="shared" si="11"/>
        <v>2.0006030000000001E-3</v>
      </c>
      <c r="F69" s="235">
        <f t="shared" si="11"/>
        <v>4.0653603999999998E-3</v>
      </c>
      <c r="G69" s="235">
        <f t="shared" si="11"/>
        <v>2.757495E-3</v>
      </c>
      <c r="H69" s="235">
        <f t="shared" si="11"/>
        <v>1.89984258E-2</v>
      </c>
      <c r="I69" s="235">
        <f t="shared" si="11"/>
        <v>5.0087799999999996E-4</v>
      </c>
      <c r="J69" s="235">
        <f t="shared" si="11"/>
        <v>1.6627319999999994E-4</v>
      </c>
      <c r="K69" s="235">
        <f t="shared" si="11"/>
        <v>3.5270760000000005E-4</v>
      </c>
      <c r="L69" s="235">
        <f t="shared" si="11"/>
        <v>2.9890299999999999E-4</v>
      </c>
      <c r="M69" s="235">
        <f t="shared" si="11"/>
        <v>1.3187617999999997E-3</v>
      </c>
      <c r="N69" s="235">
        <f t="shared" si="11"/>
        <v>1.9494640000000001E-4</v>
      </c>
      <c r="O69" s="235">
        <f t="shared" si="11"/>
        <v>3.2033160000000002E-4</v>
      </c>
      <c r="P69" s="235">
        <f t="shared" si="11"/>
        <v>2.8818060000000001E-4</v>
      </c>
      <c r="Q69" s="235">
        <f t="shared" si="11"/>
        <v>2.8778400000000002E-4</v>
      </c>
      <c r="R69" s="235">
        <f t="shared" si="11"/>
        <v>1.0912426000000001E-3</v>
      </c>
      <c r="S69" s="235">
        <f t="shared" si="11"/>
        <v>2.1408430199999998E-2</v>
      </c>
      <c r="T69" s="235">
        <f t="shared" si="11"/>
        <v>1.1574000000000001E-6</v>
      </c>
      <c r="U69" s="235">
        <f t="shared" si="11"/>
        <v>1.6894976999999999E-3</v>
      </c>
      <c r="V69" s="235">
        <f t="shared" si="11"/>
        <v>1.1544599999999999E-3</v>
      </c>
      <c r="W69" s="235">
        <f t="shared" si="11"/>
        <v>1.28991E-6</v>
      </c>
      <c r="X69" s="235">
        <f t="shared" si="11"/>
        <v>9.8819999999999992E-7</v>
      </c>
      <c r="Y69" s="235">
        <f t="shared" si="11"/>
        <v>3.072E-8</v>
      </c>
      <c r="Z69" s="235">
        <f t="shared" si="11"/>
        <v>0</v>
      </c>
      <c r="AA69" s="235">
        <f t="shared" si="11"/>
        <v>2.8474239299999997E-3</v>
      </c>
      <c r="AB69" s="235">
        <f t="shared" si="11"/>
        <v>2.4255854130000004E-2</v>
      </c>
      <c r="AC69" s="234"/>
    </row>
    <row r="70" spans="1:29" ht="22.5" customHeight="1" x14ac:dyDescent="0.35">
      <c r="A70" s="135"/>
      <c r="B70" s="13">
        <v>2010</v>
      </c>
      <c r="C70" s="229" t="s">
        <v>17</v>
      </c>
      <c r="D70" s="235">
        <f t="shared" si="11"/>
        <v>9.7816446000000019E-3</v>
      </c>
      <c r="E70" s="235">
        <f t="shared" si="11"/>
        <v>2.0521600000000004E-3</v>
      </c>
      <c r="F70" s="235">
        <f t="shared" si="11"/>
        <v>3.5468805999999994E-3</v>
      </c>
      <c r="G70" s="235">
        <f t="shared" si="11"/>
        <v>2.5384924999999996E-3</v>
      </c>
      <c r="H70" s="235">
        <f t="shared" si="11"/>
        <v>1.79191777E-2</v>
      </c>
      <c r="I70" s="235">
        <f t="shared" si="11"/>
        <v>4.5654700000000002E-4</v>
      </c>
      <c r="J70" s="235">
        <f t="shared" si="11"/>
        <v>1.5391079999999997E-4</v>
      </c>
      <c r="K70" s="235">
        <f t="shared" si="11"/>
        <v>3.1031840000000005E-4</v>
      </c>
      <c r="L70" s="235">
        <f t="shared" si="11"/>
        <v>2.8811499999999997E-4</v>
      </c>
      <c r="M70" s="235">
        <f t="shared" si="11"/>
        <v>1.2088912E-3</v>
      </c>
      <c r="N70" s="235">
        <f t="shared" si="11"/>
        <v>1.7999960000000004E-4</v>
      </c>
      <c r="O70" s="235">
        <f t="shared" si="11"/>
        <v>4.061664000000001E-4</v>
      </c>
      <c r="P70" s="235">
        <f t="shared" si="11"/>
        <v>2.6350340000000003E-4</v>
      </c>
      <c r="Q70" s="235">
        <f t="shared" si="11"/>
        <v>3.16156E-4</v>
      </c>
      <c r="R70" s="235">
        <f t="shared" si="11"/>
        <v>1.1658254000000002E-3</v>
      </c>
      <c r="S70" s="235">
        <f t="shared" si="11"/>
        <v>2.02938943E-2</v>
      </c>
      <c r="T70" s="235">
        <f t="shared" si="11"/>
        <v>1.2536000000000002E-6</v>
      </c>
      <c r="U70" s="235">
        <f t="shared" si="11"/>
        <v>1.5832267000000001E-3</v>
      </c>
      <c r="V70" s="235">
        <f t="shared" si="11"/>
        <v>1.14152E-3</v>
      </c>
      <c r="W70" s="235">
        <f t="shared" si="11"/>
        <v>1.6556400000000003E-6</v>
      </c>
      <c r="X70" s="235">
        <f t="shared" si="11"/>
        <v>1.4148E-6</v>
      </c>
      <c r="Y70" s="235">
        <f t="shared" si="11"/>
        <v>4.608E-8</v>
      </c>
      <c r="Z70" s="235">
        <f t="shared" si="11"/>
        <v>0</v>
      </c>
      <c r="AA70" s="235">
        <f t="shared" si="11"/>
        <v>2.7291168200000004E-3</v>
      </c>
      <c r="AB70" s="235">
        <f t="shared" si="11"/>
        <v>2.3023011120000002E-2</v>
      </c>
      <c r="AC70" s="234"/>
    </row>
    <row r="71" spans="1:29" ht="22.5" customHeight="1" x14ac:dyDescent="0.35">
      <c r="A71" s="135"/>
      <c r="B71" s="13">
        <v>2011</v>
      </c>
      <c r="C71" s="229" t="s">
        <v>17</v>
      </c>
      <c r="D71" s="235">
        <f t="shared" si="11"/>
        <v>9.3883218000000001E-3</v>
      </c>
      <c r="E71" s="235">
        <f t="shared" si="11"/>
        <v>2.1037170000000002E-3</v>
      </c>
      <c r="F71" s="235">
        <f t="shared" si="11"/>
        <v>3.0284007999999991E-3</v>
      </c>
      <c r="G71" s="235">
        <f t="shared" si="11"/>
        <v>2.3194899999999996E-3</v>
      </c>
      <c r="H71" s="235">
        <f t="shared" si="11"/>
        <v>1.6839929600000001E-2</v>
      </c>
      <c r="I71" s="235">
        <f t="shared" si="11"/>
        <v>4.1221599999999986E-4</v>
      </c>
      <c r="J71" s="235">
        <f t="shared" si="11"/>
        <v>1.4154839999999997E-4</v>
      </c>
      <c r="K71" s="235">
        <f t="shared" si="11"/>
        <v>2.6792919999999999E-4</v>
      </c>
      <c r="L71" s="235">
        <f t="shared" si="11"/>
        <v>2.7732700000000001E-4</v>
      </c>
      <c r="M71" s="235">
        <f t="shared" si="11"/>
        <v>1.0990205999999998E-3</v>
      </c>
      <c r="N71" s="235">
        <f t="shared" si="11"/>
        <v>1.6505280000000003E-4</v>
      </c>
      <c r="O71" s="235">
        <f t="shared" si="11"/>
        <v>4.9200120000000001E-4</v>
      </c>
      <c r="P71" s="235">
        <f t="shared" si="11"/>
        <v>2.3882620000000002E-4</v>
      </c>
      <c r="Q71" s="235">
        <f t="shared" si="11"/>
        <v>3.4452799999999998E-4</v>
      </c>
      <c r="R71" s="235">
        <f t="shared" si="11"/>
        <v>1.2404082000000002E-3</v>
      </c>
      <c r="S71" s="235">
        <f t="shared" si="11"/>
        <v>1.9179358400000002E-2</v>
      </c>
      <c r="T71" s="235">
        <f t="shared" si="11"/>
        <v>1.3498000000000002E-6</v>
      </c>
      <c r="U71" s="235">
        <f t="shared" si="11"/>
        <v>1.4769557000000001E-3</v>
      </c>
      <c r="V71" s="235">
        <f t="shared" si="11"/>
        <v>1.1285799999999999E-3</v>
      </c>
      <c r="W71" s="235">
        <f t="shared" si="11"/>
        <v>2.0213700000000003E-6</v>
      </c>
      <c r="X71" s="235">
        <f t="shared" si="11"/>
        <v>1.8413999999999999E-6</v>
      </c>
      <c r="Y71" s="235">
        <f t="shared" si="11"/>
        <v>6.144E-8</v>
      </c>
      <c r="Z71" s="235">
        <f t="shared" si="11"/>
        <v>0</v>
      </c>
      <c r="AA71" s="235">
        <f t="shared" si="11"/>
        <v>2.6108097100000002E-3</v>
      </c>
      <c r="AB71" s="235">
        <f t="shared" si="11"/>
        <v>2.1790168110000004E-2</v>
      </c>
      <c r="AC71" s="234"/>
    </row>
    <row r="72" spans="1:29" ht="22.5" customHeight="1" x14ac:dyDescent="0.35">
      <c r="A72" s="135"/>
      <c r="B72" s="13">
        <v>2012</v>
      </c>
      <c r="C72" s="229" t="s">
        <v>17</v>
      </c>
      <c r="D72" s="235">
        <f t="shared" si="11"/>
        <v>8.9949990000000001E-3</v>
      </c>
      <c r="E72" s="235">
        <f t="shared" si="11"/>
        <v>2.155274E-3</v>
      </c>
      <c r="F72" s="235">
        <f t="shared" si="11"/>
        <v>2.509921E-3</v>
      </c>
      <c r="G72" s="235">
        <f t="shared" si="11"/>
        <v>2.1004875E-3</v>
      </c>
      <c r="H72" s="235">
        <f t="shared" si="11"/>
        <v>1.5760681499999998E-2</v>
      </c>
      <c r="I72" s="235">
        <f t="shared" si="11"/>
        <v>3.6788499999999998E-4</v>
      </c>
      <c r="J72" s="235">
        <f t="shared" si="11"/>
        <v>1.2918599999999999E-4</v>
      </c>
      <c r="K72" s="235">
        <f t="shared" si="11"/>
        <v>2.2554000000000001E-4</v>
      </c>
      <c r="L72" s="235">
        <f t="shared" si="11"/>
        <v>2.6653899999999999E-4</v>
      </c>
      <c r="M72" s="235">
        <f t="shared" si="11"/>
        <v>9.8915000000000006E-4</v>
      </c>
      <c r="N72" s="235">
        <f t="shared" si="11"/>
        <v>1.50106E-4</v>
      </c>
      <c r="O72" s="235">
        <f t="shared" si="11"/>
        <v>5.7783599999999997E-4</v>
      </c>
      <c r="P72" s="235">
        <f t="shared" si="11"/>
        <v>2.1414899999999996E-4</v>
      </c>
      <c r="Q72" s="235">
        <f t="shared" si="11"/>
        <v>3.7290000000000001E-4</v>
      </c>
      <c r="R72" s="235">
        <f t="shared" si="11"/>
        <v>1.3149909999999997E-3</v>
      </c>
      <c r="S72" s="235">
        <f t="shared" si="11"/>
        <v>1.8064822500000001E-2</v>
      </c>
      <c r="T72" s="235">
        <f t="shared" si="11"/>
        <v>1.446E-6</v>
      </c>
      <c r="U72" s="235">
        <f t="shared" si="11"/>
        <v>1.3706846999999999E-3</v>
      </c>
      <c r="V72" s="235">
        <f t="shared" si="11"/>
        <v>1.11564E-3</v>
      </c>
      <c r="W72" s="235">
        <f t="shared" si="11"/>
        <v>2.3871E-6</v>
      </c>
      <c r="X72" s="235">
        <f t="shared" si="11"/>
        <v>2.2680000000000001E-6</v>
      </c>
      <c r="Y72" s="235">
        <f t="shared" si="11"/>
        <v>7.6799999999999999E-8</v>
      </c>
      <c r="Z72" s="235">
        <f t="shared" si="11"/>
        <v>0</v>
      </c>
      <c r="AA72" s="235">
        <f t="shared" si="11"/>
        <v>2.4925025999999995E-3</v>
      </c>
      <c r="AB72" s="235">
        <f t="shared" si="11"/>
        <v>2.0557325100000003E-2</v>
      </c>
      <c r="AC72" s="234"/>
    </row>
    <row r="73" spans="1:29" ht="22.5" customHeight="1" x14ac:dyDescent="0.35">
      <c r="A73" s="135"/>
      <c r="B73" s="13">
        <v>2013</v>
      </c>
      <c r="C73" s="229" t="s">
        <v>17</v>
      </c>
      <c r="D73" s="235">
        <f t="shared" si="11"/>
        <v>9.1693131428571429E-3</v>
      </c>
      <c r="E73" s="235">
        <f t="shared" si="11"/>
        <v>2.1519166428571432E-3</v>
      </c>
      <c r="F73" s="235">
        <f t="shared" si="11"/>
        <v>2.4940772857142855E-3</v>
      </c>
      <c r="G73" s="235">
        <f t="shared" si="11"/>
        <v>2.024448214285714E-3</v>
      </c>
      <c r="H73" s="235">
        <f t="shared" si="11"/>
        <v>1.5839755285714286E-2</v>
      </c>
      <c r="I73" s="235">
        <f t="shared" ref="I73:AB73" si="12">I16*$D$57/10^9</f>
        <v>3.5959000000000002E-4</v>
      </c>
      <c r="J73" s="235">
        <f t="shared" si="12"/>
        <v>1.3197600000000001E-4</v>
      </c>
      <c r="K73" s="235">
        <f t="shared" si="12"/>
        <v>2.2582799999999999E-4</v>
      </c>
      <c r="L73" s="235">
        <f t="shared" si="12"/>
        <v>2.5693999999999999E-4</v>
      </c>
      <c r="M73" s="235">
        <f t="shared" si="12"/>
        <v>9.7433399999999999E-4</v>
      </c>
      <c r="N73" s="235">
        <f t="shared" si="12"/>
        <v>1.45112E-4</v>
      </c>
      <c r="O73" s="235">
        <f t="shared" si="12"/>
        <v>6.0054171428571435E-4</v>
      </c>
      <c r="P73" s="235">
        <f t="shared" si="12"/>
        <v>1.973117142857143E-4</v>
      </c>
      <c r="Q73" s="235">
        <f t="shared" si="12"/>
        <v>3.4460571428571429E-4</v>
      </c>
      <c r="R73" s="235">
        <f t="shared" si="12"/>
        <v>1.2875711428571427E-3</v>
      </c>
      <c r="S73" s="235">
        <f t="shared" si="12"/>
        <v>1.8101660428571427E-2</v>
      </c>
      <c r="T73" s="235">
        <f t="shared" si="12"/>
        <v>1.4511428571428573E-6</v>
      </c>
      <c r="U73" s="235">
        <f t="shared" si="12"/>
        <v>1.3884550428571426E-3</v>
      </c>
      <c r="V73" s="235">
        <f t="shared" si="12"/>
        <v>1.2530142857142858E-3</v>
      </c>
      <c r="W73" s="235">
        <f t="shared" si="12"/>
        <v>2.922085714285714E-6</v>
      </c>
      <c r="X73" s="235">
        <f t="shared" si="12"/>
        <v>1.9857857142857141E-6</v>
      </c>
      <c r="Y73" s="235">
        <f t="shared" si="12"/>
        <v>1.1337142857142858E-7</v>
      </c>
      <c r="Z73" s="235">
        <f t="shared" si="12"/>
        <v>0</v>
      </c>
      <c r="AA73" s="235">
        <f t="shared" si="12"/>
        <v>2.6479417142857135E-3</v>
      </c>
      <c r="AB73" s="235">
        <f t="shared" si="12"/>
        <v>2.0749602142857142E-2</v>
      </c>
      <c r="AC73" s="234"/>
    </row>
    <row r="74" spans="1:29" ht="22.5" customHeight="1" x14ac:dyDescent="0.35">
      <c r="A74" s="135"/>
      <c r="B74" s="13">
        <v>2014</v>
      </c>
      <c r="C74" s="229" t="s">
        <v>17</v>
      </c>
      <c r="D74" s="235">
        <f t="shared" ref="D74:AB83" si="13">D17*$D$57/10^9</f>
        <v>9.3436272857142857E-3</v>
      </c>
      <c r="E74" s="235">
        <f t="shared" si="13"/>
        <v>2.148559285714286E-3</v>
      </c>
      <c r="F74" s="235">
        <f t="shared" si="13"/>
        <v>2.478233571428571E-3</v>
      </c>
      <c r="G74" s="235">
        <f t="shared" si="13"/>
        <v>1.9484089285714283E-3</v>
      </c>
      <c r="H74" s="235">
        <f t="shared" si="13"/>
        <v>1.591882907142857E-2</v>
      </c>
      <c r="I74" s="235">
        <f t="shared" si="13"/>
        <v>3.51295E-4</v>
      </c>
      <c r="J74" s="235">
        <f t="shared" si="13"/>
        <v>1.34766E-4</v>
      </c>
      <c r="K74" s="235">
        <f t="shared" si="13"/>
        <v>2.2611600000000003E-4</v>
      </c>
      <c r="L74" s="235">
        <f t="shared" si="13"/>
        <v>2.4734099999999999E-4</v>
      </c>
      <c r="M74" s="235">
        <f t="shared" si="13"/>
        <v>9.5951799999999992E-4</v>
      </c>
      <c r="N74" s="235">
        <f t="shared" si="13"/>
        <v>1.40118E-4</v>
      </c>
      <c r="O74" s="235">
        <f t="shared" si="13"/>
        <v>6.2324742857142862E-4</v>
      </c>
      <c r="P74" s="235">
        <f t="shared" si="13"/>
        <v>1.8047442857142858E-4</v>
      </c>
      <c r="Q74" s="235">
        <f t="shared" si="13"/>
        <v>3.1631142857142851E-4</v>
      </c>
      <c r="R74" s="235">
        <f t="shared" si="13"/>
        <v>1.2601512857142857E-3</v>
      </c>
      <c r="S74" s="235">
        <f t="shared" si="13"/>
        <v>1.813849835714286E-2</v>
      </c>
      <c r="T74" s="235">
        <f t="shared" si="13"/>
        <v>1.4562857142857142E-6</v>
      </c>
      <c r="U74" s="235">
        <f t="shared" si="13"/>
        <v>1.4062253857142853E-3</v>
      </c>
      <c r="V74" s="235">
        <f t="shared" si="13"/>
        <v>1.3903885714285713E-3</v>
      </c>
      <c r="W74" s="235">
        <f t="shared" si="13"/>
        <v>3.4570714285714279E-6</v>
      </c>
      <c r="X74" s="235">
        <f t="shared" si="13"/>
        <v>1.7035714285714287E-6</v>
      </c>
      <c r="Y74" s="235">
        <f t="shared" si="13"/>
        <v>1.4994285714285718E-7</v>
      </c>
      <c r="Z74" s="235">
        <f t="shared" si="13"/>
        <v>0</v>
      </c>
      <c r="AA74" s="235">
        <f t="shared" si="13"/>
        <v>2.8033808285714283E-3</v>
      </c>
      <c r="AB74" s="235">
        <f t="shared" si="13"/>
        <v>2.0941879185714284E-2</v>
      </c>
      <c r="AC74" s="234"/>
    </row>
    <row r="75" spans="1:29" ht="22.5" customHeight="1" x14ac:dyDescent="0.35">
      <c r="A75" s="135"/>
      <c r="B75" s="13">
        <v>2015</v>
      </c>
      <c r="C75" s="229" t="s">
        <v>17</v>
      </c>
      <c r="D75" s="235">
        <f t="shared" si="13"/>
        <v>9.5179414285714286E-3</v>
      </c>
      <c r="E75" s="235">
        <f t="shared" si="13"/>
        <v>2.1452019285714287E-3</v>
      </c>
      <c r="F75" s="235">
        <f t="shared" si="13"/>
        <v>2.4623898571428568E-3</v>
      </c>
      <c r="G75" s="235">
        <f t="shared" si="13"/>
        <v>1.8723696428571423E-3</v>
      </c>
      <c r="H75" s="235">
        <f t="shared" si="13"/>
        <v>1.5997902857142858E-2</v>
      </c>
      <c r="I75" s="235">
        <f t="shared" si="13"/>
        <v>3.4299999999999999E-4</v>
      </c>
      <c r="J75" s="235">
        <f t="shared" si="13"/>
        <v>1.37556E-4</v>
      </c>
      <c r="K75" s="235">
        <f t="shared" si="13"/>
        <v>2.2640400000000001E-4</v>
      </c>
      <c r="L75" s="235">
        <f t="shared" si="13"/>
        <v>2.3774199999999999E-4</v>
      </c>
      <c r="M75" s="235">
        <f t="shared" si="13"/>
        <v>9.4470199999999995E-4</v>
      </c>
      <c r="N75" s="235">
        <f t="shared" si="13"/>
        <v>1.35124E-4</v>
      </c>
      <c r="O75" s="235">
        <f t="shared" si="13"/>
        <v>6.45953142857143E-4</v>
      </c>
      <c r="P75" s="235">
        <f t="shared" si="13"/>
        <v>1.636371428571429E-4</v>
      </c>
      <c r="Q75" s="235">
        <f t="shared" si="13"/>
        <v>2.8801714285714284E-4</v>
      </c>
      <c r="R75" s="235">
        <f t="shared" si="13"/>
        <v>1.2327314285714287E-3</v>
      </c>
      <c r="S75" s="235">
        <f t="shared" si="13"/>
        <v>1.8175336285714286E-2</v>
      </c>
      <c r="T75" s="235">
        <f t="shared" si="13"/>
        <v>1.4614285714285712E-6</v>
      </c>
      <c r="U75" s="235">
        <f t="shared" si="13"/>
        <v>1.4239957285714284E-3</v>
      </c>
      <c r="V75" s="235">
        <f t="shared" si="13"/>
        <v>1.5277628571428571E-3</v>
      </c>
      <c r="W75" s="235">
        <f t="shared" si="13"/>
        <v>3.9920571428571423E-6</v>
      </c>
      <c r="X75" s="235">
        <f t="shared" si="13"/>
        <v>1.4213571428571427E-6</v>
      </c>
      <c r="Y75" s="235">
        <f t="shared" si="13"/>
        <v>1.8651428571428573E-7</v>
      </c>
      <c r="Z75" s="235">
        <f t="shared" si="13"/>
        <v>0</v>
      </c>
      <c r="AA75" s="235">
        <f t="shared" si="13"/>
        <v>2.9588199428571432E-3</v>
      </c>
      <c r="AB75" s="235">
        <f t="shared" si="13"/>
        <v>2.1134156228571427E-2</v>
      </c>
      <c r="AC75" s="234"/>
    </row>
    <row r="76" spans="1:29" ht="22.5" customHeight="1" x14ac:dyDescent="0.35">
      <c r="A76" s="135"/>
      <c r="B76" s="13">
        <v>2016</v>
      </c>
      <c r="C76" s="229" t="s">
        <v>17</v>
      </c>
      <c r="D76" s="235">
        <f t="shared" si="13"/>
        <v>9.6922555714285714E-3</v>
      </c>
      <c r="E76" s="235">
        <f t="shared" si="13"/>
        <v>2.1418445714285715E-3</v>
      </c>
      <c r="F76" s="235">
        <f t="shared" si="13"/>
        <v>2.4465461428571427E-3</v>
      </c>
      <c r="G76" s="235">
        <f t="shared" si="13"/>
        <v>1.7963303571428566E-3</v>
      </c>
      <c r="H76" s="235">
        <f t="shared" si="13"/>
        <v>1.6076976642857142E-2</v>
      </c>
      <c r="I76" s="235">
        <f t="shared" si="13"/>
        <v>3.3470499999999997E-4</v>
      </c>
      <c r="J76" s="235">
        <f t="shared" si="13"/>
        <v>1.4034599999999999E-4</v>
      </c>
      <c r="K76" s="235">
        <f t="shared" si="13"/>
        <v>2.2669200000000004E-4</v>
      </c>
      <c r="L76" s="235">
        <f t="shared" si="13"/>
        <v>2.2814299999999999E-4</v>
      </c>
      <c r="M76" s="235">
        <f t="shared" si="13"/>
        <v>9.2988599999999999E-4</v>
      </c>
      <c r="N76" s="235">
        <f t="shared" si="13"/>
        <v>1.3013E-4</v>
      </c>
      <c r="O76" s="235">
        <f t="shared" si="13"/>
        <v>6.6865885714285727E-4</v>
      </c>
      <c r="P76" s="235">
        <f t="shared" si="13"/>
        <v>1.4679985714285718E-4</v>
      </c>
      <c r="Q76" s="235">
        <f t="shared" si="13"/>
        <v>2.5972285714285712E-4</v>
      </c>
      <c r="R76" s="235">
        <f t="shared" si="13"/>
        <v>1.2053115714285715E-3</v>
      </c>
      <c r="S76" s="235">
        <f t="shared" si="13"/>
        <v>1.8212174214285715E-2</v>
      </c>
      <c r="T76" s="235">
        <f t="shared" si="13"/>
        <v>1.4665714285714285E-6</v>
      </c>
      <c r="U76" s="235">
        <f t="shared" si="13"/>
        <v>1.4417660714285709E-3</v>
      </c>
      <c r="V76" s="235">
        <f t="shared" si="13"/>
        <v>1.6651371428571429E-3</v>
      </c>
      <c r="W76" s="235">
        <f t="shared" si="13"/>
        <v>4.5270428571428563E-6</v>
      </c>
      <c r="X76" s="235">
        <f t="shared" si="13"/>
        <v>1.1391428571428569E-6</v>
      </c>
      <c r="Y76" s="235">
        <f t="shared" si="13"/>
        <v>2.2308571428571434E-7</v>
      </c>
      <c r="Z76" s="235">
        <f t="shared" si="13"/>
        <v>0</v>
      </c>
      <c r="AA76" s="235">
        <f t="shared" si="13"/>
        <v>3.1142590571428576E-3</v>
      </c>
      <c r="AB76" s="235">
        <f t="shared" si="13"/>
        <v>2.1326433271428569E-2</v>
      </c>
      <c r="AC76" s="234"/>
    </row>
    <row r="77" spans="1:29" ht="22.5" customHeight="1" x14ac:dyDescent="0.35">
      <c r="A77" s="135"/>
      <c r="B77" s="13">
        <v>2017</v>
      </c>
      <c r="C77" s="229" t="s">
        <v>17</v>
      </c>
      <c r="D77" s="235">
        <f t="shared" si="13"/>
        <v>9.8665697142857143E-3</v>
      </c>
      <c r="E77" s="235">
        <f t="shared" si="13"/>
        <v>2.1384872142857143E-3</v>
      </c>
      <c r="F77" s="235">
        <f t="shared" si="13"/>
        <v>2.4307024285714282E-3</v>
      </c>
      <c r="G77" s="235">
        <f t="shared" si="13"/>
        <v>1.7202910714285706E-3</v>
      </c>
      <c r="H77" s="235">
        <f t="shared" si="13"/>
        <v>1.615605042857143E-2</v>
      </c>
      <c r="I77" s="235">
        <f t="shared" si="13"/>
        <v>3.2641000000000001E-4</v>
      </c>
      <c r="J77" s="235">
        <f t="shared" si="13"/>
        <v>1.4313600000000001E-4</v>
      </c>
      <c r="K77" s="235">
        <f t="shared" si="13"/>
        <v>2.2698000000000003E-4</v>
      </c>
      <c r="L77" s="235">
        <f t="shared" si="13"/>
        <v>2.1854399999999996E-4</v>
      </c>
      <c r="M77" s="235">
        <f t="shared" si="13"/>
        <v>9.1507000000000003E-4</v>
      </c>
      <c r="N77" s="235">
        <f t="shared" si="13"/>
        <v>1.25136E-4</v>
      </c>
      <c r="O77" s="235">
        <f t="shared" si="13"/>
        <v>6.9136457142857143E-4</v>
      </c>
      <c r="P77" s="235">
        <f t="shared" si="13"/>
        <v>1.2996257142857147E-4</v>
      </c>
      <c r="Q77" s="235">
        <f t="shared" si="13"/>
        <v>2.3142857142857137E-4</v>
      </c>
      <c r="R77" s="235">
        <f t="shared" si="13"/>
        <v>1.1778917142857145E-3</v>
      </c>
      <c r="S77" s="235">
        <f t="shared" si="13"/>
        <v>1.8249012142857141E-2</v>
      </c>
      <c r="T77" s="235">
        <f t="shared" si="13"/>
        <v>1.4717142857142856E-6</v>
      </c>
      <c r="U77" s="235">
        <f t="shared" si="13"/>
        <v>1.4595364142857138E-3</v>
      </c>
      <c r="V77" s="235">
        <f t="shared" si="13"/>
        <v>1.8025114285714287E-3</v>
      </c>
      <c r="W77" s="235">
        <f t="shared" si="13"/>
        <v>5.0620285714285703E-6</v>
      </c>
      <c r="X77" s="235">
        <f t="shared" si="13"/>
        <v>8.5692857142857124E-7</v>
      </c>
      <c r="Y77" s="235">
        <f t="shared" si="13"/>
        <v>2.5965714285714291E-7</v>
      </c>
      <c r="Z77" s="235">
        <f t="shared" si="13"/>
        <v>0</v>
      </c>
      <c r="AA77" s="235">
        <f t="shared" si="13"/>
        <v>3.2696981714285707E-3</v>
      </c>
      <c r="AB77" s="235">
        <f t="shared" si="13"/>
        <v>2.1518710314285715E-2</v>
      </c>
      <c r="AC77" s="234"/>
    </row>
    <row r="78" spans="1:29" ht="22.5" customHeight="1" x14ac:dyDescent="0.35">
      <c r="A78" s="135"/>
      <c r="B78" s="13">
        <v>2018</v>
      </c>
      <c r="C78" s="229" t="s">
        <v>17</v>
      </c>
      <c r="D78" s="235">
        <f t="shared" si="13"/>
        <v>1.0040883857142859E-2</v>
      </c>
      <c r="E78" s="235">
        <f t="shared" si="13"/>
        <v>2.1351298571428566E-3</v>
      </c>
      <c r="F78" s="235">
        <f t="shared" si="13"/>
        <v>2.4148587142857137E-3</v>
      </c>
      <c r="G78" s="235">
        <f t="shared" si="13"/>
        <v>1.6442517857142844E-3</v>
      </c>
      <c r="H78" s="235">
        <f t="shared" si="13"/>
        <v>1.6235124214285714E-2</v>
      </c>
      <c r="I78" s="235">
        <f t="shared" si="13"/>
        <v>3.18115E-4</v>
      </c>
      <c r="J78" s="235">
        <f t="shared" si="13"/>
        <v>1.45926E-4</v>
      </c>
      <c r="K78" s="235">
        <f t="shared" si="13"/>
        <v>2.2726800000000006E-4</v>
      </c>
      <c r="L78" s="235">
        <f t="shared" si="13"/>
        <v>2.0894500000000001E-4</v>
      </c>
      <c r="M78" s="235">
        <f t="shared" si="13"/>
        <v>9.0025400000000007E-4</v>
      </c>
      <c r="N78" s="235">
        <f t="shared" si="13"/>
        <v>1.20142E-4</v>
      </c>
      <c r="O78" s="235">
        <f t="shared" si="13"/>
        <v>7.1407028571428592E-4</v>
      </c>
      <c r="P78" s="235">
        <f t="shared" si="13"/>
        <v>1.1312528571428577E-4</v>
      </c>
      <c r="Q78" s="235">
        <f t="shared" si="13"/>
        <v>2.0313428571428564E-4</v>
      </c>
      <c r="R78" s="235">
        <f t="shared" si="13"/>
        <v>1.1504718571428573E-3</v>
      </c>
      <c r="S78" s="235">
        <f t="shared" si="13"/>
        <v>1.8285850071428571E-2</v>
      </c>
      <c r="T78" s="235">
        <f t="shared" si="13"/>
        <v>1.4768571428571429E-6</v>
      </c>
      <c r="U78" s="235">
        <f t="shared" si="13"/>
        <v>1.4773067571428563E-3</v>
      </c>
      <c r="V78" s="235">
        <f t="shared" si="13"/>
        <v>1.9398857142857145E-3</v>
      </c>
      <c r="W78" s="235">
        <f t="shared" si="13"/>
        <v>5.5970142857142842E-6</v>
      </c>
      <c r="X78" s="235">
        <f t="shared" si="13"/>
        <v>5.7471428571428554E-7</v>
      </c>
      <c r="Y78" s="235">
        <f t="shared" si="13"/>
        <v>2.9622857142857146E-7</v>
      </c>
      <c r="Z78" s="235">
        <f t="shared" si="13"/>
        <v>0</v>
      </c>
      <c r="AA78" s="235">
        <f t="shared" si="13"/>
        <v>3.4251372857142851E-3</v>
      </c>
      <c r="AB78" s="235">
        <f t="shared" si="13"/>
        <v>2.1710987357142858E-2</v>
      </c>
      <c r="AC78" s="234"/>
    </row>
    <row r="79" spans="1:29" ht="22.5" customHeight="1" x14ac:dyDescent="0.35">
      <c r="A79" s="135"/>
      <c r="B79" s="13">
        <v>2019</v>
      </c>
      <c r="C79" s="229" t="s">
        <v>17</v>
      </c>
      <c r="D79" s="235">
        <f t="shared" si="13"/>
        <v>1.0215198E-2</v>
      </c>
      <c r="E79" s="235">
        <f t="shared" si="13"/>
        <v>2.1317725000000003E-3</v>
      </c>
      <c r="F79" s="235">
        <f t="shared" si="13"/>
        <v>2.3990149999999996E-3</v>
      </c>
      <c r="G79" s="235">
        <f t="shared" si="13"/>
        <v>1.5682125E-3</v>
      </c>
      <c r="H79" s="235">
        <f t="shared" si="13"/>
        <v>1.6314197999999999E-2</v>
      </c>
      <c r="I79" s="235">
        <f t="shared" si="13"/>
        <v>3.0981999999999998E-4</v>
      </c>
      <c r="J79" s="235">
        <f t="shared" si="13"/>
        <v>1.4871599999999999E-4</v>
      </c>
      <c r="K79" s="235">
        <f t="shared" si="13"/>
        <v>2.2755599999999999E-4</v>
      </c>
      <c r="L79" s="235">
        <f t="shared" si="13"/>
        <v>1.9934600000000001E-4</v>
      </c>
      <c r="M79" s="235">
        <f t="shared" si="13"/>
        <v>8.8543799999999989E-4</v>
      </c>
      <c r="N79" s="235">
        <f t="shared" si="13"/>
        <v>1.1514800000000002E-4</v>
      </c>
      <c r="O79" s="235">
        <f t="shared" si="13"/>
        <v>7.3677599999999997E-4</v>
      </c>
      <c r="P79" s="235">
        <f t="shared" si="13"/>
        <v>9.6287999999999997E-5</v>
      </c>
      <c r="Q79" s="235">
        <f t="shared" si="13"/>
        <v>1.7484E-4</v>
      </c>
      <c r="R79" s="235">
        <f t="shared" si="13"/>
        <v>1.123052E-3</v>
      </c>
      <c r="S79" s="235">
        <f t="shared" si="13"/>
        <v>1.8322688E-2</v>
      </c>
      <c r="T79" s="235">
        <f t="shared" si="13"/>
        <v>1.4820000000000002E-6</v>
      </c>
      <c r="U79" s="235">
        <f t="shared" si="13"/>
        <v>1.4950770999999999E-3</v>
      </c>
      <c r="V79" s="235">
        <f t="shared" si="13"/>
        <v>2.07726E-3</v>
      </c>
      <c r="W79" s="235">
        <f t="shared" si="13"/>
        <v>6.1319999999999991E-6</v>
      </c>
      <c r="X79" s="235">
        <f t="shared" si="13"/>
        <v>2.9250000000000001E-7</v>
      </c>
      <c r="Y79" s="235">
        <f t="shared" si="13"/>
        <v>3.3280000000000002E-7</v>
      </c>
      <c r="Z79" s="235">
        <f t="shared" si="13"/>
        <v>0</v>
      </c>
      <c r="AA79" s="235">
        <f t="shared" si="13"/>
        <v>3.5805764000000008E-3</v>
      </c>
      <c r="AB79" s="235">
        <f t="shared" si="13"/>
        <v>2.1903264399999997E-2</v>
      </c>
      <c r="AC79" s="234"/>
    </row>
    <row r="80" spans="1:29" ht="22.5" customHeight="1" x14ac:dyDescent="0.35">
      <c r="A80" s="135"/>
      <c r="B80" s="13">
        <v>2020</v>
      </c>
      <c r="C80" s="229" t="s">
        <v>17</v>
      </c>
      <c r="D80" s="235">
        <f t="shared" si="13"/>
        <v>1.0402531209595847E-2</v>
      </c>
      <c r="E80" s="235">
        <f t="shared" si="13"/>
        <v>2.1284361279255977E-3</v>
      </c>
      <c r="F80" s="235">
        <f t="shared" si="13"/>
        <v>2.3835764922921828E-3</v>
      </c>
      <c r="G80" s="235">
        <f t="shared" si="13"/>
        <v>1.5040911980843802E-3</v>
      </c>
      <c r="H80" s="235">
        <f t="shared" si="13"/>
        <v>1.6418635027898008E-2</v>
      </c>
      <c r="I80" s="235">
        <f t="shared" si="13"/>
        <v>3.0230959461863434E-4</v>
      </c>
      <c r="J80" s="235">
        <f t="shared" si="13"/>
        <v>1.5173728256149632E-4</v>
      </c>
      <c r="K80" s="235">
        <f t="shared" si="13"/>
        <v>2.2784546728822164E-4</v>
      </c>
      <c r="L80" s="235">
        <f t="shared" si="13"/>
        <v>1.9124303818967919E-4</v>
      </c>
      <c r="M80" s="235">
        <f t="shared" si="13"/>
        <v>8.7313538265803138E-4</v>
      </c>
      <c r="N80" s="235">
        <f t="shared" si="13"/>
        <v>1.1086835188295621E-4</v>
      </c>
      <c r="O80" s="235">
        <f t="shared" si="13"/>
        <v>7.6280109859563265E-4</v>
      </c>
      <c r="P80" s="235">
        <f t="shared" si="13"/>
        <v>8.5897432441026667E-5</v>
      </c>
      <c r="Q80" s="235">
        <f t="shared" si="13"/>
        <v>1.5690894926196375E-4</v>
      </c>
      <c r="R80" s="235">
        <f t="shared" si="13"/>
        <v>1.1164758321815793E-3</v>
      </c>
      <c r="S80" s="235">
        <f t="shared" si="13"/>
        <v>1.8408246242737618E-2</v>
      </c>
      <c r="T80" s="235">
        <f t="shared" si="13"/>
        <v>1.4872155071745031E-6</v>
      </c>
      <c r="U80" s="235">
        <f t="shared" si="13"/>
        <v>1.5137460452564373E-3</v>
      </c>
      <c r="V80" s="235">
        <f t="shared" si="13"/>
        <v>2.2701656152339079E-3</v>
      </c>
      <c r="W80" s="235">
        <f t="shared" si="13"/>
        <v>7.0167373827790462E-6</v>
      </c>
      <c r="X80" s="235">
        <f t="shared" si="13"/>
        <v>2.1829912130174236E-7</v>
      </c>
      <c r="Y80" s="235">
        <f t="shared" si="13"/>
        <v>4.1035327418942561E-7</v>
      </c>
      <c r="Z80" s="235">
        <f t="shared" si="13"/>
        <v>0</v>
      </c>
      <c r="AA80" s="235">
        <f t="shared" si="13"/>
        <v>3.79304426577579E-3</v>
      </c>
      <c r="AB80" s="235">
        <f t="shared" si="13"/>
        <v>2.220129050851341E-2</v>
      </c>
      <c r="AC80" s="234"/>
    </row>
    <row r="81" spans="1:29" ht="22.5" customHeight="1" x14ac:dyDescent="0.35">
      <c r="A81" s="135"/>
      <c r="B81" s="13">
        <v>2021</v>
      </c>
      <c r="C81" s="229" t="s">
        <v>17</v>
      </c>
      <c r="D81" s="235">
        <f t="shared" si="13"/>
        <v>1.0593299862285162E-2</v>
      </c>
      <c r="E81" s="235">
        <f t="shared" si="13"/>
        <v>2.1251049775052964E-3</v>
      </c>
      <c r="F81" s="235">
        <f t="shared" si="13"/>
        <v>2.3682373368269505E-3</v>
      </c>
      <c r="G81" s="235">
        <f t="shared" si="13"/>
        <v>1.4425916973336882E-3</v>
      </c>
      <c r="H81" s="235">
        <f t="shared" si="13"/>
        <v>1.6529233873951096E-2</v>
      </c>
      <c r="I81" s="235">
        <f t="shared" si="13"/>
        <v>2.9498125039856363E-4</v>
      </c>
      <c r="J81" s="235">
        <f t="shared" si="13"/>
        <v>1.5481994485561329E-4</v>
      </c>
      <c r="K81" s="235">
        <f t="shared" si="13"/>
        <v>2.2813530279925856E-4</v>
      </c>
      <c r="L81" s="235">
        <f t="shared" si="13"/>
        <v>1.8346944335988224E-4</v>
      </c>
      <c r="M81" s="235">
        <f t="shared" si="13"/>
        <v>8.6140594141331762E-4</v>
      </c>
      <c r="N81" s="235">
        <f t="shared" si="13"/>
        <v>1.0674776330672697E-4</v>
      </c>
      <c r="O81" s="235">
        <f t="shared" si="13"/>
        <v>7.8974548033419138E-4</v>
      </c>
      <c r="P81" s="235">
        <f t="shared" si="13"/>
        <v>7.6628124999592259E-5</v>
      </c>
      <c r="Q81" s="235">
        <f t="shared" si="13"/>
        <v>1.4081685174155523E-4</v>
      </c>
      <c r="R81" s="235">
        <f t="shared" si="13"/>
        <v>1.113938220382066E-3</v>
      </c>
      <c r="S81" s="235">
        <f t="shared" si="13"/>
        <v>1.8504578035746483E-2</v>
      </c>
      <c r="T81" s="235">
        <f t="shared" si="13"/>
        <v>1.49244936894758E-6</v>
      </c>
      <c r="U81" s="235">
        <f t="shared" si="13"/>
        <v>1.5326481086022272E-3</v>
      </c>
      <c r="V81" s="235">
        <f t="shared" si="13"/>
        <v>2.4809854907861064E-3</v>
      </c>
      <c r="W81" s="235">
        <f t="shared" si="13"/>
        <v>8.0291264675291799E-6</v>
      </c>
      <c r="X81" s="235">
        <f t="shared" si="13"/>
        <v>1.629213892687618E-7</v>
      </c>
      <c r="Y81" s="235">
        <f t="shared" si="13"/>
        <v>5.0597899530643602E-7</v>
      </c>
      <c r="Z81" s="235">
        <f t="shared" si="13"/>
        <v>0</v>
      </c>
      <c r="AA81" s="235">
        <f t="shared" si="13"/>
        <v>4.0238240756093856E-3</v>
      </c>
      <c r="AB81" s="235">
        <f t="shared" si="13"/>
        <v>2.2528402111355868E-2</v>
      </c>
      <c r="AC81" s="234"/>
    </row>
    <row r="82" spans="1:29" ht="22.5" customHeight="1" x14ac:dyDescent="0.35">
      <c r="A82" s="135"/>
      <c r="B82" s="229">
        <v>2022</v>
      </c>
      <c r="C82" s="229" t="s">
        <v>17</v>
      </c>
      <c r="D82" s="235">
        <f t="shared" si="13"/>
        <v>1.0787566959546822E-2</v>
      </c>
      <c r="E82" s="235">
        <f t="shared" si="13"/>
        <v>2.1217790405668462E-3</v>
      </c>
      <c r="F82" s="235">
        <f t="shared" si="13"/>
        <v>2.3529968942375785E-3</v>
      </c>
      <c r="G82" s="235">
        <f t="shared" si="13"/>
        <v>1.3836067971586799E-3</v>
      </c>
      <c r="H82" s="235">
        <f t="shared" si="13"/>
        <v>1.6645949691509929E-2</v>
      </c>
      <c r="I82" s="235">
        <f t="shared" si="13"/>
        <v>2.8783055396064687E-4</v>
      </c>
      <c r="J82" s="235">
        <f t="shared" si="13"/>
        <v>1.5796523385991739E-4</v>
      </c>
      <c r="K82" s="235">
        <f t="shared" si="13"/>
        <v>2.2842550700151616E-4</v>
      </c>
      <c r="L82" s="235">
        <f t="shared" si="13"/>
        <v>1.7601182749146275E-4</v>
      </c>
      <c r="M82" s="235">
        <f t="shared" si="13"/>
        <v>8.5023312231354323E-4</v>
      </c>
      <c r="N82" s="235">
        <f t="shared" si="13"/>
        <v>1.0278032258492309E-4</v>
      </c>
      <c r="O82" s="235">
        <f t="shared" si="13"/>
        <v>8.1764161700415981E-4</v>
      </c>
      <c r="P82" s="235">
        <f t="shared" si="13"/>
        <v>6.8359080988648866E-5</v>
      </c>
      <c r="Q82" s="235">
        <f t="shared" si="13"/>
        <v>1.2637511007289616E-4</v>
      </c>
      <c r="R82" s="235">
        <f t="shared" si="13"/>
        <v>1.1151561306506281E-3</v>
      </c>
      <c r="S82" s="235">
        <f t="shared" si="13"/>
        <v>1.8611338944474101E-2</v>
      </c>
      <c r="T82" s="235">
        <f t="shared" si="13"/>
        <v>1.4977016499133889E-6</v>
      </c>
      <c r="U82" s="235">
        <f t="shared" si="13"/>
        <v>1.5517862009700901E-3</v>
      </c>
      <c r="V82" s="235">
        <f t="shared" si="13"/>
        <v>2.7113832419036802E-3</v>
      </c>
      <c r="W82" s="235">
        <f t="shared" si="13"/>
        <v>9.1875851004195478E-6</v>
      </c>
      <c r="X82" s="235">
        <f t="shared" si="13"/>
        <v>1.2159178160215323E-7</v>
      </c>
      <c r="Y82" s="235">
        <f t="shared" si="13"/>
        <v>6.2388863399961537E-7</v>
      </c>
      <c r="Z82" s="235">
        <f t="shared" si="13"/>
        <v>0</v>
      </c>
      <c r="AA82" s="235">
        <f t="shared" si="13"/>
        <v>4.274600210039706E-3</v>
      </c>
      <c r="AB82" s="235">
        <f t="shared" si="13"/>
        <v>2.2885939154513806E-2</v>
      </c>
      <c r="AC82" s="234"/>
    </row>
    <row r="83" spans="1:29" ht="22.5" customHeight="1" x14ac:dyDescent="0.35">
      <c r="A83" s="135"/>
      <c r="B83" s="236">
        <v>2023</v>
      </c>
      <c r="C83" s="236" t="s">
        <v>17</v>
      </c>
      <c r="D83" s="237">
        <f t="shared" si="13"/>
        <v>1.0985396658223442E-2</v>
      </c>
      <c r="E83" s="237">
        <f t="shared" si="13"/>
        <v>2.1184583089507852E-3</v>
      </c>
      <c r="F83" s="237">
        <f t="shared" si="13"/>
        <v>2.3378545292718918E-3</v>
      </c>
      <c r="G83" s="237">
        <f t="shared" si="13"/>
        <v>1.3270336802034743E-3</v>
      </c>
      <c r="H83" s="237">
        <f t="shared" si="13"/>
        <v>1.6768743176649593E-2</v>
      </c>
      <c r="I83" s="237">
        <f t="shared" si="13"/>
        <v>2.8085319891130368E-4</v>
      </c>
      <c r="J83" s="237">
        <f t="shared" si="13"/>
        <v>1.6117442188530581E-4</v>
      </c>
      <c r="K83" s="237">
        <f t="shared" si="13"/>
        <v>2.2871608036399569E-4</v>
      </c>
      <c r="L83" s="237">
        <f t="shared" si="13"/>
        <v>1.6885734675782326E-4</v>
      </c>
      <c r="M83" s="237">
        <f t="shared" si="13"/>
        <v>8.3960104791842838E-4</v>
      </c>
      <c r="N83" s="237">
        <f t="shared" si="13"/>
        <v>9.896033774784628E-5</v>
      </c>
      <c r="O83" s="237">
        <f t="shared" si="13"/>
        <v>8.4652312739324121E-4</v>
      </c>
      <c r="P83" s="237">
        <f t="shared" si="13"/>
        <v>6.0982360636352778E-5</v>
      </c>
      <c r="Q83" s="237">
        <f t="shared" si="13"/>
        <v>1.134144688538272E-4</v>
      </c>
      <c r="R83" s="237">
        <f t="shared" si="13"/>
        <v>1.1198802946312675E-3</v>
      </c>
      <c r="S83" s="237">
        <f t="shared" si="13"/>
        <v>1.8728224519199289E-2</v>
      </c>
      <c r="T83" s="237">
        <f t="shared" si="13"/>
        <v>1.5029724148934073E-6</v>
      </c>
      <c r="U83" s="237">
        <f t="shared" si="13"/>
        <v>1.5711632696414014E-3</v>
      </c>
      <c r="V83" s="237">
        <f t="shared" si="13"/>
        <v>2.9631769761566565E-3</v>
      </c>
      <c r="W83" s="237">
        <f t="shared" si="13"/>
        <v>1.0513188491777172E-5</v>
      </c>
      <c r="X83" s="237">
        <f t="shared" si="13"/>
        <v>9.0746595149618509E-8</v>
      </c>
      <c r="Y83" s="237">
        <f t="shared" si="13"/>
        <v>7.6927507118783176E-7</v>
      </c>
      <c r="Z83" s="237">
        <f t="shared" si="13"/>
        <v>0</v>
      </c>
      <c r="AA83" s="237">
        <f t="shared" si="13"/>
        <v>4.5472164283710658E-3</v>
      </c>
      <c r="AB83" s="237">
        <f t="shared" si="13"/>
        <v>2.3275440947570357E-2</v>
      </c>
      <c r="AC83" s="234"/>
    </row>
    <row r="84" spans="1:29" ht="22.5" customHeight="1" x14ac:dyDescent="0.35">
      <c r="A84" s="135"/>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row>
    <row r="85" spans="1:29" ht="22.5" customHeight="1" x14ac:dyDescent="0.35">
      <c r="A85" s="135"/>
      <c r="B85" s="30" t="s">
        <v>83</v>
      </c>
      <c r="C85" s="31" t="s">
        <v>74</v>
      </c>
      <c r="D85" s="31">
        <v>27.9</v>
      </c>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row>
    <row r="86" spans="1:29" ht="22.5" customHeight="1" x14ac:dyDescent="0.35">
      <c r="A86" s="135"/>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row>
    <row r="87" spans="1:29" ht="22.5" customHeight="1" x14ac:dyDescent="0.35">
      <c r="A87" s="135"/>
      <c r="B87" s="399" t="s">
        <v>138</v>
      </c>
      <c r="C87" s="348"/>
      <c r="D87" s="348"/>
      <c r="E87" s="348"/>
      <c r="F87" s="348"/>
      <c r="G87" s="348"/>
      <c r="H87" s="348"/>
      <c r="I87" s="348"/>
      <c r="J87" s="348"/>
      <c r="K87" s="348"/>
      <c r="L87" s="348"/>
      <c r="M87" s="348"/>
      <c r="N87" s="348"/>
      <c r="O87" s="348"/>
      <c r="P87" s="348"/>
      <c r="Q87" s="348"/>
      <c r="R87" s="348"/>
      <c r="S87" s="348"/>
      <c r="T87" s="348"/>
      <c r="U87" s="348"/>
      <c r="V87" s="348"/>
      <c r="W87" s="348"/>
      <c r="X87" s="348"/>
      <c r="Y87" s="348"/>
      <c r="Z87" s="348"/>
      <c r="AA87" s="348"/>
      <c r="AB87" s="349"/>
      <c r="AC87" s="137"/>
    </row>
    <row r="88" spans="1:29" ht="22.5" customHeight="1" x14ac:dyDescent="0.35">
      <c r="A88" s="135"/>
      <c r="B88" s="397" t="s">
        <v>76</v>
      </c>
      <c r="C88" s="397" t="s">
        <v>71</v>
      </c>
      <c r="D88" s="398" t="s">
        <v>122</v>
      </c>
      <c r="E88" s="348"/>
      <c r="F88" s="348"/>
      <c r="G88" s="348"/>
      <c r="H88" s="349"/>
      <c r="I88" s="398" t="s">
        <v>123</v>
      </c>
      <c r="J88" s="348"/>
      <c r="K88" s="348"/>
      <c r="L88" s="348"/>
      <c r="M88" s="349"/>
      <c r="N88" s="398" t="s">
        <v>124</v>
      </c>
      <c r="O88" s="348"/>
      <c r="P88" s="348"/>
      <c r="Q88" s="348"/>
      <c r="R88" s="349"/>
      <c r="S88" s="397" t="s">
        <v>125</v>
      </c>
      <c r="T88" s="397" t="s">
        <v>59</v>
      </c>
      <c r="U88" s="397" t="s">
        <v>126</v>
      </c>
      <c r="V88" s="397" t="s">
        <v>58</v>
      </c>
      <c r="W88" s="397" t="s">
        <v>127</v>
      </c>
      <c r="X88" s="397" t="s">
        <v>54</v>
      </c>
      <c r="Y88" s="397" t="s">
        <v>52</v>
      </c>
      <c r="Z88" s="397" t="s">
        <v>60</v>
      </c>
      <c r="AA88" s="397" t="s">
        <v>128</v>
      </c>
      <c r="AB88" s="397" t="s">
        <v>129</v>
      </c>
      <c r="AC88" s="397" t="s">
        <v>348</v>
      </c>
    </row>
    <row r="89" spans="1:29" ht="22.5" customHeight="1" x14ac:dyDescent="0.35">
      <c r="A89" s="135"/>
      <c r="B89" s="378"/>
      <c r="C89" s="378"/>
      <c r="D89" s="397" t="s">
        <v>47</v>
      </c>
      <c r="E89" s="398" t="s">
        <v>130</v>
      </c>
      <c r="F89" s="348"/>
      <c r="G89" s="349"/>
      <c r="H89" s="397" t="s">
        <v>131</v>
      </c>
      <c r="I89" s="397" t="s">
        <v>47</v>
      </c>
      <c r="J89" s="398" t="s">
        <v>130</v>
      </c>
      <c r="K89" s="348"/>
      <c r="L89" s="349"/>
      <c r="M89" s="397" t="s">
        <v>132</v>
      </c>
      <c r="N89" s="397" t="s">
        <v>47</v>
      </c>
      <c r="O89" s="398" t="s">
        <v>130</v>
      </c>
      <c r="P89" s="348"/>
      <c r="Q89" s="349"/>
      <c r="R89" s="397" t="s">
        <v>133</v>
      </c>
      <c r="S89" s="378"/>
      <c r="T89" s="378"/>
      <c r="U89" s="378"/>
      <c r="V89" s="378"/>
      <c r="W89" s="378"/>
      <c r="X89" s="378"/>
      <c r="Y89" s="378"/>
      <c r="Z89" s="378"/>
      <c r="AA89" s="378"/>
      <c r="AB89" s="378"/>
      <c r="AC89" s="378"/>
    </row>
    <row r="90" spans="1:29" ht="22.5" customHeight="1" x14ac:dyDescent="0.35">
      <c r="A90" s="135"/>
      <c r="B90" s="379"/>
      <c r="C90" s="379"/>
      <c r="D90" s="379"/>
      <c r="E90" s="28" t="s">
        <v>134</v>
      </c>
      <c r="F90" s="28" t="s">
        <v>135</v>
      </c>
      <c r="G90" s="28" t="s">
        <v>136</v>
      </c>
      <c r="H90" s="379"/>
      <c r="I90" s="379"/>
      <c r="J90" s="28" t="s">
        <v>134</v>
      </c>
      <c r="K90" s="28" t="s">
        <v>135</v>
      </c>
      <c r="L90" s="28" t="s">
        <v>136</v>
      </c>
      <c r="M90" s="379"/>
      <c r="N90" s="379"/>
      <c r="O90" s="28" t="s">
        <v>134</v>
      </c>
      <c r="P90" s="28" t="s">
        <v>135</v>
      </c>
      <c r="Q90" s="28" t="s">
        <v>136</v>
      </c>
      <c r="R90" s="379"/>
      <c r="S90" s="379"/>
      <c r="T90" s="379"/>
      <c r="U90" s="379"/>
      <c r="V90" s="379"/>
      <c r="W90" s="379"/>
      <c r="X90" s="379"/>
      <c r="Y90" s="379"/>
      <c r="Z90" s="379"/>
      <c r="AA90" s="379"/>
      <c r="AB90" s="379"/>
      <c r="AC90" s="379"/>
    </row>
    <row r="91" spans="1:29" ht="22.5" customHeight="1" x14ac:dyDescent="0.35">
      <c r="A91" s="135"/>
      <c r="B91" s="20">
        <v>2003</v>
      </c>
      <c r="C91" s="226" t="s">
        <v>17</v>
      </c>
      <c r="D91" s="233">
        <f t="shared" ref="D91:AB101" si="14">D6*$D$85/10^9</f>
        <v>6.4354140000000004E-2</v>
      </c>
      <c r="E91" s="233">
        <f t="shared" si="14"/>
        <v>1.1600820000000001E-2</v>
      </c>
      <c r="F91" s="233">
        <f t="shared" si="14"/>
        <v>3.0224069999999999E-2</v>
      </c>
      <c r="G91" s="233">
        <f t="shared" si="14"/>
        <v>1.9460249999999998E-2</v>
      </c>
      <c r="H91" s="233">
        <f t="shared" si="14"/>
        <v>0.12563927999999999</v>
      </c>
      <c r="I91" s="233">
        <f t="shared" si="14"/>
        <v>1.0448549999999999E-2</v>
      </c>
      <c r="J91" s="233">
        <f t="shared" si="14"/>
        <v>3.04668E-3</v>
      </c>
      <c r="K91" s="233">
        <f t="shared" si="14"/>
        <v>8.3588399999999993E-3</v>
      </c>
      <c r="L91" s="233">
        <f t="shared" si="14"/>
        <v>6.7155299999999999E-3</v>
      </c>
      <c r="M91" s="233">
        <f t="shared" si="14"/>
        <v>2.8569600000000001E-2</v>
      </c>
      <c r="N91" s="233">
        <f t="shared" si="14"/>
        <v>1.5958800000000003E-3</v>
      </c>
      <c r="O91" s="233">
        <f t="shared" si="14"/>
        <v>5.5241999999999997E-4</v>
      </c>
      <c r="P91" s="233">
        <f t="shared" si="14"/>
        <v>1.9920599999999999E-3</v>
      </c>
      <c r="Q91" s="233">
        <f t="shared" si="14"/>
        <v>2.232E-3</v>
      </c>
      <c r="R91" s="233">
        <f t="shared" si="14"/>
        <v>6.3723599999999997E-3</v>
      </c>
      <c r="S91" s="233">
        <f t="shared" si="14"/>
        <v>0.16058123999999999</v>
      </c>
      <c r="T91" s="233">
        <f t="shared" si="14"/>
        <v>2.232E-5</v>
      </c>
      <c r="U91" s="233">
        <f t="shared" si="14"/>
        <v>7.4453940000000001E-3</v>
      </c>
      <c r="V91" s="233">
        <f t="shared" si="14"/>
        <v>8.4816000000000006E-3</v>
      </c>
      <c r="W91" s="233">
        <f t="shared" si="14"/>
        <v>0</v>
      </c>
      <c r="X91" s="233">
        <f t="shared" si="14"/>
        <v>0</v>
      </c>
      <c r="Y91" s="233">
        <f t="shared" si="14"/>
        <v>0</v>
      </c>
      <c r="Z91" s="233">
        <f t="shared" si="14"/>
        <v>0</v>
      </c>
      <c r="AA91" s="233">
        <f t="shared" si="14"/>
        <v>1.5949313999999999E-2</v>
      </c>
      <c r="AB91" s="233">
        <f t="shared" si="14"/>
        <v>0.17653055400000001</v>
      </c>
      <c r="AC91" s="234"/>
    </row>
    <row r="92" spans="1:29" ht="22.5" customHeight="1" x14ac:dyDescent="0.35">
      <c r="A92" s="135"/>
      <c r="B92" s="13">
        <v>2004</v>
      </c>
      <c r="C92" s="229" t="s">
        <v>17</v>
      </c>
      <c r="D92" s="235">
        <f t="shared" si="14"/>
        <v>6.3557055134999985E-2</v>
      </c>
      <c r="E92" s="235">
        <f t="shared" si="14"/>
        <v>1.1347612154999999E-2</v>
      </c>
      <c r="F92" s="235">
        <f t="shared" si="14"/>
        <v>2.9785788899999999E-2</v>
      </c>
      <c r="G92" s="235">
        <f t="shared" si="14"/>
        <v>1.9052909999999999E-2</v>
      </c>
      <c r="H92" s="235">
        <f t="shared" si="14"/>
        <v>0.12374336618999998</v>
      </c>
      <c r="I92" s="235">
        <f t="shared" si="14"/>
        <v>8.6588207999999996E-3</v>
      </c>
      <c r="J92" s="235">
        <f t="shared" si="14"/>
        <v>2.5514522099999997E-3</v>
      </c>
      <c r="K92" s="235">
        <f t="shared" si="14"/>
        <v>6.8794229700000001E-3</v>
      </c>
      <c r="L92" s="235">
        <f t="shared" si="14"/>
        <v>5.4837157049999995E-3</v>
      </c>
      <c r="M92" s="235">
        <f t="shared" si="14"/>
        <v>2.3573411684999993E-2</v>
      </c>
      <c r="N92" s="235">
        <f t="shared" si="14"/>
        <v>1.5105617999999999E-3</v>
      </c>
      <c r="O92" s="235">
        <f t="shared" si="14"/>
        <v>6.2169848999999995E-4</v>
      </c>
      <c r="P92" s="235">
        <f t="shared" si="14"/>
        <v>1.9649063249999998E-3</v>
      </c>
      <c r="Q92" s="235">
        <f t="shared" si="14"/>
        <v>1.9963007999999997E-3</v>
      </c>
      <c r="R92" s="235">
        <f t="shared" si="14"/>
        <v>6.0934674149999996E-3</v>
      </c>
      <c r="S92" s="235">
        <f t="shared" si="14"/>
        <v>0.15341024529</v>
      </c>
      <c r="T92" s="235">
        <f t="shared" si="14"/>
        <v>1.8086174999999998E-5</v>
      </c>
      <c r="U92" s="235">
        <f t="shared" si="14"/>
        <v>8.2373908814999987E-3</v>
      </c>
      <c r="V92" s="235">
        <f t="shared" si="14"/>
        <v>8.0077742999999993E-3</v>
      </c>
      <c r="W92" s="235">
        <f t="shared" si="14"/>
        <v>7.7903775000000001E-7</v>
      </c>
      <c r="X92" s="235">
        <f t="shared" si="14"/>
        <v>1.8832499999999999E-7</v>
      </c>
      <c r="Y92" s="235">
        <f t="shared" si="14"/>
        <v>0</v>
      </c>
      <c r="Z92" s="235">
        <f t="shared" si="14"/>
        <v>0</v>
      </c>
      <c r="AA92" s="235">
        <f t="shared" si="14"/>
        <v>1.626421871925E-2</v>
      </c>
      <c r="AB92" s="235">
        <f t="shared" si="14"/>
        <v>0.16967446400924999</v>
      </c>
      <c r="AC92" s="234"/>
    </row>
    <row r="93" spans="1:29" ht="22.5" customHeight="1" x14ac:dyDescent="0.35">
      <c r="A93" s="135"/>
      <c r="B93" s="13">
        <v>2005</v>
      </c>
      <c r="C93" s="229" t="s">
        <v>17</v>
      </c>
      <c r="D93" s="235">
        <f t="shared" si="14"/>
        <v>6.2759970269999993E-2</v>
      </c>
      <c r="E93" s="235">
        <f t="shared" si="14"/>
        <v>1.109440431E-2</v>
      </c>
      <c r="F93" s="235">
        <f t="shared" si="14"/>
        <v>2.9347507799999999E-2</v>
      </c>
      <c r="G93" s="235">
        <f t="shared" si="14"/>
        <v>1.864557E-2</v>
      </c>
      <c r="H93" s="235">
        <f t="shared" si="14"/>
        <v>0.12184745237999998</v>
      </c>
      <c r="I93" s="235">
        <f t="shared" si="14"/>
        <v>6.8690915999999992E-3</v>
      </c>
      <c r="J93" s="235">
        <f t="shared" si="14"/>
        <v>2.0562244199999998E-3</v>
      </c>
      <c r="K93" s="235">
        <f t="shared" si="14"/>
        <v>5.4000059399999991E-3</v>
      </c>
      <c r="L93" s="235">
        <f t="shared" si="14"/>
        <v>4.251901409999999E-3</v>
      </c>
      <c r="M93" s="235">
        <f t="shared" si="14"/>
        <v>1.8577223369999996E-2</v>
      </c>
      <c r="N93" s="235">
        <f t="shared" si="14"/>
        <v>1.4252436000000001E-3</v>
      </c>
      <c r="O93" s="235">
        <f t="shared" si="14"/>
        <v>6.9097698000000003E-4</v>
      </c>
      <c r="P93" s="235">
        <f t="shared" si="14"/>
        <v>1.9377526499999998E-3</v>
      </c>
      <c r="Q93" s="235">
        <f t="shared" si="14"/>
        <v>1.7606015999999999E-3</v>
      </c>
      <c r="R93" s="235">
        <f t="shared" si="14"/>
        <v>5.8145748300000005E-3</v>
      </c>
      <c r="S93" s="235">
        <f t="shared" si="14"/>
        <v>0.14623925057999998</v>
      </c>
      <c r="T93" s="235">
        <f t="shared" si="14"/>
        <v>1.3852349999999998E-5</v>
      </c>
      <c r="U93" s="235">
        <f t="shared" si="14"/>
        <v>9.0293877629999998E-3</v>
      </c>
      <c r="V93" s="235">
        <f t="shared" si="14"/>
        <v>7.5339485999999997E-3</v>
      </c>
      <c r="W93" s="235">
        <f t="shared" si="14"/>
        <v>1.5580755E-6</v>
      </c>
      <c r="X93" s="235">
        <f t="shared" si="14"/>
        <v>3.7664999999999997E-7</v>
      </c>
      <c r="Y93" s="235">
        <f t="shared" si="14"/>
        <v>0</v>
      </c>
      <c r="Z93" s="235">
        <f t="shared" si="14"/>
        <v>0</v>
      </c>
      <c r="AA93" s="235">
        <f t="shared" si="14"/>
        <v>1.6579123438499998E-2</v>
      </c>
      <c r="AB93" s="235">
        <f t="shared" si="14"/>
        <v>0.16281837401849997</v>
      </c>
      <c r="AC93" s="234"/>
    </row>
    <row r="94" spans="1:29" ht="22.5" customHeight="1" x14ac:dyDescent="0.35">
      <c r="A94" s="135"/>
      <c r="B94" s="13">
        <v>2006</v>
      </c>
      <c r="C94" s="229" t="s">
        <v>17</v>
      </c>
      <c r="D94" s="235">
        <f t="shared" si="14"/>
        <v>6.1962885404999987E-2</v>
      </c>
      <c r="E94" s="235">
        <f t="shared" si="14"/>
        <v>1.0841196464999999E-2</v>
      </c>
      <c r="F94" s="235">
        <f t="shared" si="14"/>
        <v>2.8909226699999995E-2</v>
      </c>
      <c r="G94" s="235">
        <f t="shared" si="14"/>
        <v>1.8238230000000001E-2</v>
      </c>
      <c r="H94" s="235">
        <f t="shared" si="14"/>
        <v>0.11995153856999999</v>
      </c>
      <c r="I94" s="235">
        <f t="shared" si="14"/>
        <v>5.0793623999999997E-3</v>
      </c>
      <c r="J94" s="235">
        <f t="shared" si="14"/>
        <v>1.5609966299999999E-3</v>
      </c>
      <c r="K94" s="235">
        <f t="shared" si="14"/>
        <v>3.9205889099999999E-3</v>
      </c>
      <c r="L94" s="235">
        <f t="shared" si="14"/>
        <v>3.0200871149999998E-3</v>
      </c>
      <c r="M94" s="235">
        <f t="shared" si="14"/>
        <v>1.3581035054999998E-2</v>
      </c>
      <c r="N94" s="235">
        <f t="shared" si="14"/>
        <v>1.3399254000000002E-3</v>
      </c>
      <c r="O94" s="235">
        <f t="shared" si="14"/>
        <v>7.6025547000000001E-4</v>
      </c>
      <c r="P94" s="235">
        <f t="shared" si="14"/>
        <v>1.9105989749999999E-3</v>
      </c>
      <c r="Q94" s="235">
        <f t="shared" si="14"/>
        <v>1.5249024E-3</v>
      </c>
      <c r="R94" s="235">
        <f t="shared" si="14"/>
        <v>5.5356822449999996E-3</v>
      </c>
      <c r="S94" s="235">
        <f t="shared" si="14"/>
        <v>0.13906825586999996</v>
      </c>
      <c r="T94" s="235">
        <f t="shared" si="14"/>
        <v>9.6185249999999995E-6</v>
      </c>
      <c r="U94" s="235">
        <f t="shared" si="14"/>
        <v>9.821384644500001E-3</v>
      </c>
      <c r="V94" s="235">
        <f t="shared" si="14"/>
        <v>7.0601228999999993E-3</v>
      </c>
      <c r="W94" s="235">
        <f t="shared" si="14"/>
        <v>2.33711325E-6</v>
      </c>
      <c r="X94" s="235">
        <f t="shared" si="14"/>
        <v>5.6497500000000004E-7</v>
      </c>
      <c r="Y94" s="235">
        <f t="shared" si="14"/>
        <v>0</v>
      </c>
      <c r="Z94" s="235">
        <f t="shared" si="14"/>
        <v>0</v>
      </c>
      <c r="AA94" s="235">
        <f t="shared" si="14"/>
        <v>1.6894028157749999E-2</v>
      </c>
      <c r="AB94" s="235">
        <f t="shared" si="14"/>
        <v>0.15596228402774998</v>
      </c>
      <c r="AC94" s="234"/>
    </row>
    <row r="95" spans="1:29" ht="22.5" customHeight="1" x14ac:dyDescent="0.35">
      <c r="A95" s="135"/>
      <c r="B95" s="13">
        <v>2007</v>
      </c>
      <c r="C95" s="229" t="s">
        <v>17</v>
      </c>
      <c r="D95" s="235">
        <f t="shared" si="14"/>
        <v>6.1165800540000002E-2</v>
      </c>
      <c r="E95" s="235">
        <f t="shared" si="14"/>
        <v>1.0587988620000001E-2</v>
      </c>
      <c r="F95" s="235">
        <f t="shared" si="14"/>
        <v>2.8470945599999995E-2</v>
      </c>
      <c r="G95" s="235">
        <f t="shared" si="14"/>
        <v>1.7830889999999999E-2</v>
      </c>
      <c r="H95" s="235">
        <f t="shared" si="14"/>
        <v>0.11805562476000001</v>
      </c>
      <c r="I95" s="235">
        <f t="shared" si="14"/>
        <v>3.2896331999999998E-3</v>
      </c>
      <c r="J95" s="235">
        <f t="shared" si="14"/>
        <v>1.0657688399999998E-3</v>
      </c>
      <c r="K95" s="235">
        <f t="shared" si="14"/>
        <v>2.4411718799999997E-3</v>
      </c>
      <c r="L95" s="235">
        <f t="shared" si="14"/>
        <v>1.7882728199999998E-3</v>
      </c>
      <c r="M95" s="235">
        <f t="shared" si="14"/>
        <v>8.5848467399999989E-3</v>
      </c>
      <c r="N95" s="235">
        <f t="shared" si="14"/>
        <v>1.2546071999999999E-3</v>
      </c>
      <c r="O95" s="235">
        <f t="shared" si="14"/>
        <v>8.2953395999999999E-4</v>
      </c>
      <c r="P95" s="235">
        <f t="shared" si="14"/>
        <v>1.8834452999999998E-3</v>
      </c>
      <c r="Q95" s="235">
        <f t="shared" si="14"/>
        <v>1.2892031999999999E-3</v>
      </c>
      <c r="R95" s="235">
        <f t="shared" si="14"/>
        <v>5.2567896599999995E-3</v>
      </c>
      <c r="S95" s="235">
        <f t="shared" si="14"/>
        <v>0.13189726116</v>
      </c>
      <c r="T95" s="235">
        <f t="shared" si="14"/>
        <v>5.3846999999999995E-6</v>
      </c>
      <c r="U95" s="235">
        <f t="shared" si="14"/>
        <v>1.0613381525999999E-2</v>
      </c>
      <c r="V95" s="235">
        <f t="shared" si="14"/>
        <v>6.5862971999999988E-3</v>
      </c>
      <c r="W95" s="235">
        <f t="shared" si="14"/>
        <v>3.116151E-6</v>
      </c>
      <c r="X95" s="235">
        <f t="shared" si="14"/>
        <v>7.5329999999999995E-7</v>
      </c>
      <c r="Y95" s="235">
        <f t="shared" si="14"/>
        <v>0</v>
      </c>
      <c r="Z95" s="235">
        <f t="shared" si="14"/>
        <v>0</v>
      </c>
      <c r="AA95" s="235">
        <f t="shared" si="14"/>
        <v>1.7208932876999997E-2</v>
      </c>
      <c r="AB95" s="235">
        <f t="shared" si="14"/>
        <v>0.14910619403700001</v>
      </c>
      <c r="AC95" s="234"/>
    </row>
    <row r="96" spans="1:29" ht="22.5" customHeight="1" x14ac:dyDescent="0.35">
      <c r="A96" s="135"/>
      <c r="B96" s="13">
        <v>2008</v>
      </c>
      <c r="C96" s="229" t="s">
        <v>17</v>
      </c>
      <c r="D96" s="235">
        <f t="shared" si="14"/>
        <v>5.8971059315999996E-2</v>
      </c>
      <c r="E96" s="235">
        <f t="shared" si="14"/>
        <v>1.087567668E-2</v>
      </c>
      <c r="F96" s="235">
        <f t="shared" si="14"/>
        <v>2.5577828315999997E-2</v>
      </c>
      <c r="G96" s="235">
        <f t="shared" si="14"/>
        <v>1.6608856049999999E-2</v>
      </c>
      <c r="H96" s="235">
        <f t="shared" si="14"/>
        <v>0.11203342036200001</v>
      </c>
      <c r="I96" s="235">
        <f t="shared" si="14"/>
        <v>3.0422662199999996E-3</v>
      </c>
      <c r="J96" s="235">
        <f t="shared" si="14"/>
        <v>9.9678664799999974E-4</v>
      </c>
      <c r="K96" s="235">
        <f t="shared" si="14"/>
        <v>2.2046401439999998E-3</v>
      </c>
      <c r="L96" s="235">
        <f t="shared" si="14"/>
        <v>1.7280757799999998E-3</v>
      </c>
      <c r="M96" s="235">
        <f t="shared" si="14"/>
        <v>7.9717687919999992E-3</v>
      </c>
      <c r="N96" s="235">
        <f t="shared" si="14"/>
        <v>1.1712040560000001E-3</v>
      </c>
      <c r="O96" s="235">
        <f t="shared" si="14"/>
        <v>1.3084921439999999E-3</v>
      </c>
      <c r="P96" s="235">
        <f t="shared" si="14"/>
        <v>1.7457465239999999E-3</v>
      </c>
      <c r="Q96" s="235">
        <f t="shared" si="14"/>
        <v>1.4475189599999999E-3</v>
      </c>
      <c r="R96" s="235">
        <f t="shared" si="14"/>
        <v>5.6729616839999997E-3</v>
      </c>
      <c r="S96" s="235">
        <f t="shared" si="14"/>
        <v>0.12567815083799999</v>
      </c>
      <c r="T96" s="235">
        <f t="shared" si="14"/>
        <v>5.9214959999999999E-6</v>
      </c>
      <c r="U96" s="235">
        <f t="shared" si="14"/>
        <v>1.0020389345999999E-2</v>
      </c>
      <c r="V96" s="235">
        <f t="shared" si="14"/>
        <v>6.514092E-3</v>
      </c>
      <c r="W96" s="235">
        <f t="shared" si="14"/>
        <v>5.1569244000000001E-6</v>
      </c>
      <c r="X96" s="235">
        <f t="shared" si="14"/>
        <v>3.1337279999999997E-6</v>
      </c>
      <c r="Y96" s="235">
        <f t="shared" si="14"/>
        <v>8.5708799999999993E-8</v>
      </c>
      <c r="Z96" s="235">
        <f t="shared" si="14"/>
        <v>0</v>
      </c>
      <c r="AA96" s="235">
        <f t="shared" si="14"/>
        <v>1.6548779203199998E-2</v>
      </c>
      <c r="AB96" s="235">
        <f t="shared" si="14"/>
        <v>0.14222693004119999</v>
      </c>
      <c r="AC96" s="234"/>
    </row>
    <row r="97" spans="1:29" ht="22.5" customHeight="1" x14ac:dyDescent="0.35">
      <c r="A97" s="135"/>
      <c r="B97" s="13">
        <v>2009</v>
      </c>
      <c r="C97" s="229" t="s">
        <v>17</v>
      </c>
      <c r="D97" s="235">
        <f t="shared" si="14"/>
        <v>5.6776318091999997E-2</v>
      </c>
      <c r="E97" s="235">
        <f t="shared" si="14"/>
        <v>1.1163364740000001E-2</v>
      </c>
      <c r="F97" s="235">
        <f t="shared" si="14"/>
        <v>2.2684711031999993E-2</v>
      </c>
      <c r="G97" s="235">
        <f t="shared" si="14"/>
        <v>1.5386822099999999E-2</v>
      </c>
      <c r="H97" s="235">
        <f t="shared" si="14"/>
        <v>0.106011215964</v>
      </c>
      <c r="I97" s="235">
        <f t="shared" si="14"/>
        <v>2.7948992399999999E-3</v>
      </c>
      <c r="J97" s="235">
        <f t="shared" si="14"/>
        <v>9.2780445599999976E-4</v>
      </c>
      <c r="K97" s="235">
        <f t="shared" si="14"/>
        <v>1.9681084080000002E-3</v>
      </c>
      <c r="L97" s="235">
        <f t="shared" si="14"/>
        <v>1.6678787399999999E-3</v>
      </c>
      <c r="M97" s="235">
        <f t="shared" si="14"/>
        <v>7.3586908439999994E-3</v>
      </c>
      <c r="N97" s="235">
        <f t="shared" si="14"/>
        <v>1.0878009119999999E-3</v>
      </c>
      <c r="O97" s="235">
        <f t="shared" si="14"/>
        <v>1.7874503280000003E-3</v>
      </c>
      <c r="P97" s="235">
        <f t="shared" si="14"/>
        <v>1.6080477480000001E-3</v>
      </c>
      <c r="Q97" s="235">
        <f t="shared" si="14"/>
        <v>1.6058347199999999E-3</v>
      </c>
      <c r="R97" s="235">
        <f t="shared" si="14"/>
        <v>6.0891337080000007E-3</v>
      </c>
      <c r="S97" s="235">
        <f t="shared" si="14"/>
        <v>0.11945904051599998</v>
      </c>
      <c r="T97" s="235">
        <f t="shared" si="14"/>
        <v>6.4582920000000003E-6</v>
      </c>
      <c r="U97" s="235">
        <f t="shared" si="14"/>
        <v>9.427397165999999E-3</v>
      </c>
      <c r="V97" s="235">
        <f t="shared" si="14"/>
        <v>6.4418868000000002E-3</v>
      </c>
      <c r="W97" s="235">
        <f t="shared" si="14"/>
        <v>7.1976978000000011E-6</v>
      </c>
      <c r="X97" s="235">
        <f t="shared" si="14"/>
        <v>5.5141559999999993E-6</v>
      </c>
      <c r="Y97" s="235">
        <f t="shared" si="14"/>
        <v>1.7141759999999999E-7</v>
      </c>
      <c r="Z97" s="235">
        <f t="shared" si="14"/>
        <v>0</v>
      </c>
      <c r="AA97" s="235">
        <f t="shared" si="14"/>
        <v>1.58886255294E-2</v>
      </c>
      <c r="AB97" s="235">
        <f t="shared" si="14"/>
        <v>0.13534766604539999</v>
      </c>
      <c r="AC97" s="234"/>
    </row>
    <row r="98" spans="1:29" ht="22.5" customHeight="1" x14ac:dyDescent="0.35">
      <c r="A98" s="135"/>
      <c r="B98" s="13">
        <v>2010</v>
      </c>
      <c r="C98" s="229" t="s">
        <v>17</v>
      </c>
      <c r="D98" s="235">
        <f t="shared" si="14"/>
        <v>5.4581576867999998E-2</v>
      </c>
      <c r="E98" s="235">
        <f t="shared" si="14"/>
        <v>1.14510528E-2</v>
      </c>
      <c r="F98" s="235">
        <f t="shared" si="14"/>
        <v>1.9791593747999995E-2</v>
      </c>
      <c r="G98" s="235">
        <f t="shared" si="14"/>
        <v>1.4164788149999996E-2</v>
      </c>
      <c r="H98" s="235">
        <f t="shared" si="14"/>
        <v>9.9989011566E-2</v>
      </c>
      <c r="I98" s="235">
        <f t="shared" si="14"/>
        <v>2.5475322599999997E-3</v>
      </c>
      <c r="J98" s="235">
        <f t="shared" si="14"/>
        <v>8.5882226399999978E-4</v>
      </c>
      <c r="K98" s="235">
        <f t="shared" si="14"/>
        <v>1.731576672E-3</v>
      </c>
      <c r="L98" s="235">
        <f t="shared" si="14"/>
        <v>1.6076816999999999E-3</v>
      </c>
      <c r="M98" s="235">
        <f t="shared" si="14"/>
        <v>6.7456128959999997E-3</v>
      </c>
      <c r="N98" s="235">
        <f t="shared" si="14"/>
        <v>1.0043977680000002E-3</v>
      </c>
      <c r="O98" s="235">
        <f t="shared" si="14"/>
        <v>2.2664085120000003E-3</v>
      </c>
      <c r="P98" s="235">
        <f t="shared" si="14"/>
        <v>1.470348972E-3</v>
      </c>
      <c r="Q98" s="235">
        <f t="shared" si="14"/>
        <v>1.76415048E-3</v>
      </c>
      <c r="R98" s="235">
        <f t="shared" si="14"/>
        <v>6.505305732E-3</v>
      </c>
      <c r="S98" s="235">
        <f t="shared" si="14"/>
        <v>0.113239930194</v>
      </c>
      <c r="T98" s="235">
        <f t="shared" si="14"/>
        <v>6.9950880000000007E-6</v>
      </c>
      <c r="U98" s="235">
        <f t="shared" si="14"/>
        <v>8.8344049859999992E-3</v>
      </c>
      <c r="V98" s="235">
        <f t="shared" si="14"/>
        <v>6.3696815999999996E-3</v>
      </c>
      <c r="W98" s="235">
        <f t="shared" si="14"/>
        <v>9.2384712000000003E-6</v>
      </c>
      <c r="X98" s="235">
        <f t="shared" si="14"/>
        <v>7.8945839999999985E-6</v>
      </c>
      <c r="Y98" s="235">
        <f t="shared" si="14"/>
        <v>2.5712639999999999E-7</v>
      </c>
      <c r="Z98" s="235">
        <f t="shared" si="14"/>
        <v>0</v>
      </c>
      <c r="AA98" s="235">
        <f t="shared" si="14"/>
        <v>1.5228471855600001E-2</v>
      </c>
      <c r="AB98" s="235">
        <f t="shared" si="14"/>
        <v>0.1284684020496</v>
      </c>
      <c r="AC98" s="234"/>
    </row>
    <row r="99" spans="1:29" ht="22.5" customHeight="1" x14ac:dyDescent="0.35">
      <c r="A99" s="135"/>
      <c r="B99" s="13">
        <v>2011</v>
      </c>
      <c r="C99" s="229" t="s">
        <v>17</v>
      </c>
      <c r="D99" s="235">
        <f t="shared" si="14"/>
        <v>5.2386835643999999E-2</v>
      </c>
      <c r="E99" s="235">
        <f t="shared" si="14"/>
        <v>1.1738740859999999E-2</v>
      </c>
      <c r="F99" s="235">
        <f t="shared" si="14"/>
        <v>1.6898476463999994E-2</v>
      </c>
      <c r="G99" s="235">
        <f t="shared" si="14"/>
        <v>1.2942754199999995E-2</v>
      </c>
      <c r="H99" s="235">
        <f t="shared" si="14"/>
        <v>9.3966807168000002E-2</v>
      </c>
      <c r="I99" s="235">
        <f t="shared" si="14"/>
        <v>2.3001652799999992E-3</v>
      </c>
      <c r="J99" s="235">
        <f t="shared" si="14"/>
        <v>7.8984007199999981E-4</v>
      </c>
      <c r="K99" s="235">
        <f t="shared" si="14"/>
        <v>1.495044936E-3</v>
      </c>
      <c r="L99" s="235">
        <f t="shared" si="14"/>
        <v>1.54748466E-3</v>
      </c>
      <c r="M99" s="235">
        <f t="shared" si="14"/>
        <v>6.1325349479999991E-3</v>
      </c>
      <c r="N99" s="235">
        <f t="shared" si="14"/>
        <v>9.2099462400000028E-4</v>
      </c>
      <c r="O99" s="235">
        <f t="shared" si="14"/>
        <v>2.7453666960000002E-3</v>
      </c>
      <c r="P99" s="235">
        <f t="shared" si="14"/>
        <v>1.332650196E-3</v>
      </c>
      <c r="Q99" s="235">
        <f t="shared" si="14"/>
        <v>1.92246624E-3</v>
      </c>
      <c r="R99" s="235">
        <f t="shared" si="14"/>
        <v>6.921477756000001E-3</v>
      </c>
      <c r="S99" s="235">
        <f t="shared" si="14"/>
        <v>0.10702081987199999</v>
      </c>
      <c r="T99" s="235">
        <f t="shared" si="14"/>
        <v>7.5318840000000011E-6</v>
      </c>
      <c r="U99" s="235">
        <f t="shared" si="14"/>
        <v>8.2414128059999994E-3</v>
      </c>
      <c r="V99" s="235">
        <f t="shared" si="14"/>
        <v>6.297476399999999E-3</v>
      </c>
      <c r="W99" s="235">
        <f t="shared" si="14"/>
        <v>1.1279244600000002E-5</v>
      </c>
      <c r="X99" s="235">
        <f t="shared" si="14"/>
        <v>1.0275011999999999E-5</v>
      </c>
      <c r="Y99" s="235">
        <f t="shared" si="14"/>
        <v>3.4283519999999997E-7</v>
      </c>
      <c r="Z99" s="235">
        <f t="shared" si="14"/>
        <v>0</v>
      </c>
      <c r="AA99" s="235">
        <f t="shared" si="14"/>
        <v>1.4568318181800001E-2</v>
      </c>
      <c r="AB99" s="235">
        <f t="shared" si="14"/>
        <v>0.12158913805380001</v>
      </c>
      <c r="AC99" s="234"/>
    </row>
    <row r="100" spans="1:29" ht="22.5" customHeight="1" x14ac:dyDescent="0.35">
      <c r="A100" s="135"/>
      <c r="B100" s="13">
        <v>2012</v>
      </c>
      <c r="C100" s="229" t="s">
        <v>17</v>
      </c>
      <c r="D100" s="235">
        <f t="shared" si="14"/>
        <v>5.0192094419999993E-2</v>
      </c>
      <c r="E100" s="235">
        <f t="shared" si="14"/>
        <v>1.202642892E-2</v>
      </c>
      <c r="F100" s="235">
        <f t="shared" si="14"/>
        <v>1.4005359179999998E-2</v>
      </c>
      <c r="G100" s="235">
        <f t="shared" si="14"/>
        <v>1.172072025E-2</v>
      </c>
      <c r="H100" s="235">
        <f t="shared" si="14"/>
        <v>8.7944602769999991E-2</v>
      </c>
      <c r="I100" s="235">
        <f t="shared" si="14"/>
        <v>2.0527982999999999E-3</v>
      </c>
      <c r="J100" s="235">
        <f t="shared" si="14"/>
        <v>7.2085788000000005E-4</v>
      </c>
      <c r="K100" s="235">
        <f t="shared" si="14"/>
        <v>1.2585132E-3</v>
      </c>
      <c r="L100" s="235">
        <f t="shared" si="14"/>
        <v>1.4872876199999998E-3</v>
      </c>
      <c r="M100" s="235">
        <f t="shared" si="14"/>
        <v>5.5194570000000002E-3</v>
      </c>
      <c r="N100" s="235">
        <f t="shared" si="14"/>
        <v>8.3759147999999998E-4</v>
      </c>
      <c r="O100" s="235">
        <f t="shared" si="14"/>
        <v>3.2243248799999997E-3</v>
      </c>
      <c r="P100" s="235">
        <f t="shared" si="14"/>
        <v>1.1949514199999999E-3</v>
      </c>
      <c r="Q100" s="235">
        <f t="shared" si="14"/>
        <v>2.0807820000000002E-3</v>
      </c>
      <c r="R100" s="235">
        <f t="shared" si="14"/>
        <v>7.3376497799999985E-3</v>
      </c>
      <c r="S100" s="235">
        <f t="shared" si="14"/>
        <v>0.10080170954999999</v>
      </c>
      <c r="T100" s="235">
        <f t="shared" si="14"/>
        <v>8.0686799999999998E-6</v>
      </c>
      <c r="U100" s="235">
        <f t="shared" si="14"/>
        <v>7.6484206259999996E-3</v>
      </c>
      <c r="V100" s="235">
        <f t="shared" si="14"/>
        <v>6.2252711999999993E-3</v>
      </c>
      <c r="W100" s="235">
        <f t="shared" si="14"/>
        <v>1.3320018E-5</v>
      </c>
      <c r="X100" s="235">
        <f t="shared" si="14"/>
        <v>1.265544E-5</v>
      </c>
      <c r="Y100" s="235">
        <f t="shared" si="14"/>
        <v>4.28544E-7</v>
      </c>
      <c r="Z100" s="235">
        <f t="shared" si="14"/>
        <v>0</v>
      </c>
      <c r="AA100" s="235">
        <f t="shared" si="14"/>
        <v>1.3908164507999997E-2</v>
      </c>
      <c r="AB100" s="235">
        <f t="shared" si="14"/>
        <v>0.114709874058</v>
      </c>
      <c r="AC100" s="234"/>
    </row>
    <row r="101" spans="1:29" ht="22.5" customHeight="1" x14ac:dyDescent="0.35">
      <c r="A101" s="135"/>
      <c r="B101" s="13">
        <v>2013</v>
      </c>
      <c r="C101" s="229" t="s">
        <v>17</v>
      </c>
      <c r="D101" s="235">
        <f t="shared" si="14"/>
        <v>5.1164767337142855E-2</v>
      </c>
      <c r="E101" s="235">
        <f t="shared" si="14"/>
        <v>1.2007694867142859E-2</v>
      </c>
      <c r="F101" s="235">
        <f t="shared" si="14"/>
        <v>1.3916951254285713E-2</v>
      </c>
      <c r="G101" s="235">
        <f t="shared" si="14"/>
        <v>1.1296421035714285E-2</v>
      </c>
      <c r="H101" s="235">
        <f t="shared" si="14"/>
        <v>8.8385834494285706E-2</v>
      </c>
      <c r="I101" s="235">
        <f t="shared" ref="I101:AB101" si="15">I16*$D$85/10^9</f>
        <v>2.0065121999999999E-3</v>
      </c>
      <c r="J101" s="235">
        <f t="shared" si="15"/>
        <v>7.3642607999999999E-4</v>
      </c>
      <c r="K101" s="235">
        <f t="shared" si="15"/>
        <v>1.2601202399999999E-3</v>
      </c>
      <c r="L101" s="235">
        <f t="shared" si="15"/>
        <v>1.4337251999999999E-3</v>
      </c>
      <c r="M101" s="235">
        <f t="shared" si="15"/>
        <v>5.4367837199999994E-3</v>
      </c>
      <c r="N101" s="235">
        <f t="shared" si="15"/>
        <v>8.0972496000000001E-4</v>
      </c>
      <c r="O101" s="235">
        <f t="shared" si="15"/>
        <v>3.3510227657142858E-3</v>
      </c>
      <c r="P101" s="235">
        <f t="shared" si="15"/>
        <v>1.1009993657142858E-3</v>
      </c>
      <c r="Q101" s="235">
        <f t="shared" si="15"/>
        <v>1.9228998857142856E-3</v>
      </c>
      <c r="R101" s="235">
        <f t="shared" si="15"/>
        <v>7.1846469771428565E-3</v>
      </c>
      <c r="S101" s="235">
        <f t="shared" si="15"/>
        <v>0.10100726519142855</v>
      </c>
      <c r="T101" s="235">
        <f t="shared" si="15"/>
        <v>8.0973771428571432E-6</v>
      </c>
      <c r="U101" s="235">
        <f t="shared" si="15"/>
        <v>7.7475791391428562E-3</v>
      </c>
      <c r="V101" s="235">
        <f t="shared" si="15"/>
        <v>6.9918197142857137E-3</v>
      </c>
      <c r="W101" s="235">
        <f t="shared" si="15"/>
        <v>1.6305238285714284E-5</v>
      </c>
      <c r="X101" s="235">
        <f t="shared" si="15"/>
        <v>1.1080684285714286E-5</v>
      </c>
      <c r="Y101" s="235">
        <f t="shared" si="15"/>
        <v>6.3261257142857141E-7</v>
      </c>
      <c r="Z101" s="235">
        <f t="shared" si="15"/>
        <v>0</v>
      </c>
      <c r="AA101" s="235">
        <f t="shared" si="15"/>
        <v>1.477551476571428E-2</v>
      </c>
      <c r="AB101" s="235">
        <f t="shared" si="15"/>
        <v>0.11578277995714284</v>
      </c>
      <c r="AC101" s="234"/>
    </row>
    <row r="102" spans="1:29" ht="22.5" customHeight="1" x14ac:dyDescent="0.35">
      <c r="A102" s="135"/>
      <c r="B102" s="13">
        <v>2014</v>
      </c>
      <c r="C102" s="229" t="s">
        <v>17</v>
      </c>
      <c r="D102" s="235">
        <f t="shared" ref="D102:AB111" si="16">D17*$D$85/10^9</f>
        <v>5.2137440254285711E-2</v>
      </c>
      <c r="E102" s="235">
        <f t="shared" si="16"/>
        <v>1.1988960814285713E-2</v>
      </c>
      <c r="F102" s="235">
        <f t="shared" si="16"/>
        <v>1.3828543328571426E-2</v>
      </c>
      <c r="G102" s="235">
        <f t="shared" si="16"/>
        <v>1.0872121821428569E-2</v>
      </c>
      <c r="H102" s="235">
        <f t="shared" si="16"/>
        <v>8.8827066218571421E-2</v>
      </c>
      <c r="I102" s="235">
        <f t="shared" si="16"/>
        <v>1.9602260999999998E-3</v>
      </c>
      <c r="J102" s="235">
        <f t="shared" si="16"/>
        <v>7.5199428000000004E-4</v>
      </c>
      <c r="K102" s="235">
        <f t="shared" si="16"/>
        <v>1.26172728E-3</v>
      </c>
      <c r="L102" s="235">
        <f t="shared" si="16"/>
        <v>1.3801627799999998E-3</v>
      </c>
      <c r="M102" s="235">
        <f t="shared" si="16"/>
        <v>5.3541104399999996E-3</v>
      </c>
      <c r="N102" s="235">
        <f t="shared" si="16"/>
        <v>7.8185844000000005E-4</v>
      </c>
      <c r="O102" s="235">
        <f t="shared" si="16"/>
        <v>3.4777206514285714E-3</v>
      </c>
      <c r="P102" s="235">
        <f t="shared" si="16"/>
        <v>1.0070473114285714E-3</v>
      </c>
      <c r="Q102" s="235">
        <f t="shared" si="16"/>
        <v>1.7650177714285712E-3</v>
      </c>
      <c r="R102" s="235">
        <f t="shared" si="16"/>
        <v>7.0316441742857144E-3</v>
      </c>
      <c r="S102" s="235">
        <f t="shared" si="16"/>
        <v>0.10121282083285713</v>
      </c>
      <c r="T102" s="235">
        <f t="shared" si="16"/>
        <v>8.1260742857142866E-6</v>
      </c>
      <c r="U102" s="235">
        <f t="shared" si="16"/>
        <v>7.846737652285711E-3</v>
      </c>
      <c r="V102" s="235">
        <f t="shared" si="16"/>
        <v>7.7583682285714273E-3</v>
      </c>
      <c r="W102" s="235">
        <f t="shared" si="16"/>
        <v>1.9290458571428568E-5</v>
      </c>
      <c r="X102" s="235">
        <f t="shared" si="16"/>
        <v>9.5059285714285702E-6</v>
      </c>
      <c r="Y102" s="235">
        <f t="shared" si="16"/>
        <v>8.3668114285714299E-7</v>
      </c>
      <c r="Z102" s="235">
        <f t="shared" si="16"/>
        <v>0</v>
      </c>
      <c r="AA102" s="235">
        <f t="shared" si="16"/>
        <v>1.564286502342857E-2</v>
      </c>
      <c r="AB102" s="235">
        <f t="shared" si="16"/>
        <v>0.11685568585628571</v>
      </c>
      <c r="AC102" s="234"/>
    </row>
    <row r="103" spans="1:29" ht="22.5" customHeight="1" x14ac:dyDescent="0.35">
      <c r="A103" s="135"/>
      <c r="B103" s="13">
        <v>2015</v>
      </c>
      <c r="C103" s="229" t="s">
        <v>17</v>
      </c>
      <c r="D103" s="235">
        <f t="shared" si="16"/>
        <v>5.3110113171428566E-2</v>
      </c>
      <c r="E103" s="235">
        <f t="shared" si="16"/>
        <v>1.197022676142857E-2</v>
      </c>
      <c r="F103" s="235">
        <f t="shared" si="16"/>
        <v>1.3740135402857142E-2</v>
      </c>
      <c r="G103" s="235">
        <f t="shared" si="16"/>
        <v>1.0447822607142854E-2</v>
      </c>
      <c r="H103" s="235">
        <f t="shared" si="16"/>
        <v>8.9268297942857136E-2</v>
      </c>
      <c r="I103" s="235">
        <f t="shared" si="16"/>
        <v>1.91394E-3</v>
      </c>
      <c r="J103" s="235">
        <f t="shared" si="16"/>
        <v>7.6756247999999999E-4</v>
      </c>
      <c r="K103" s="235">
        <f t="shared" si="16"/>
        <v>1.2633343200000001E-3</v>
      </c>
      <c r="L103" s="235">
        <f t="shared" si="16"/>
        <v>1.3266003599999999E-3</v>
      </c>
      <c r="M103" s="235">
        <f t="shared" si="16"/>
        <v>5.2714371599999988E-3</v>
      </c>
      <c r="N103" s="235">
        <f t="shared" si="16"/>
        <v>7.5399192000000009E-4</v>
      </c>
      <c r="O103" s="235">
        <f t="shared" si="16"/>
        <v>3.6044185371428574E-3</v>
      </c>
      <c r="P103" s="235">
        <f t="shared" si="16"/>
        <v>9.130952571428573E-4</v>
      </c>
      <c r="Q103" s="235">
        <f t="shared" si="16"/>
        <v>1.6071356571428568E-3</v>
      </c>
      <c r="R103" s="235">
        <f t="shared" si="16"/>
        <v>6.8786413714285715E-3</v>
      </c>
      <c r="S103" s="235">
        <f t="shared" si="16"/>
        <v>0.10141837647428571</v>
      </c>
      <c r="T103" s="235">
        <f t="shared" si="16"/>
        <v>8.1547714285714283E-6</v>
      </c>
      <c r="U103" s="235">
        <f t="shared" si="16"/>
        <v>7.9458961654285693E-3</v>
      </c>
      <c r="V103" s="235">
        <f t="shared" si="16"/>
        <v>8.5249167428571408E-3</v>
      </c>
      <c r="W103" s="235">
        <f t="shared" si="16"/>
        <v>2.2275678857142852E-5</v>
      </c>
      <c r="X103" s="235">
        <f t="shared" si="16"/>
        <v>7.931172857142856E-6</v>
      </c>
      <c r="Y103" s="235">
        <f t="shared" si="16"/>
        <v>1.0407497142857143E-6</v>
      </c>
      <c r="Z103" s="235">
        <f t="shared" si="16"/>
        <v>0</v>
      </c>
      <c r="AA103" s="235">
        <f t="shared" si="16"/>
        <v>1.6510215281142857E-2</v>
      </c>
      <c r="AB103" s="235">
        <f t="shared" si="16"/>
        <v>0.11792859175542855</v>
      </c>
      <c r="AC103" s="234"/>
    </row>
    <row r="104" spans="1:29" ht="22.5" customHeight="1" x14ac:dyDescent="0.35">
      <c r="A104" s="135"/>
      <c r="B104" s="13">
        <v>2016</v>
      </c>
      <c r="C104" s="229" t="s">
        <v>17</v>
      </c>
      <c r="D104" s="235">
        <f t="shared" si="16"/>
        <v>5.4082786088571422E-2</v>
      </c>
      <c r="E104" s="235">
        <f t="shared" si="16"/>
        <v>1.1951492708571428E-2</v>
      </c>
      <c r="F104" s="235">
        <f t="shared" si="16"/>
        <v>1.3651727477142855E-2</v>
      </c>
      <c r="G104" s="235">
        <f t="shared" si="16"/>
        <v>1.0023523392857139E-2</v>
      </c>
      <c r="H104" s="235">
        <f t="shared" si="16"/>
        <v>8.9709529667142851E-2</v>
      </c>
      <c r="I104" s="235">
        <f t="shared" si="16"/>
        <v>1.8676538999999998E-3</v>
      </c>
      <c r="J104" s="235">
        <f t="shared" si="16"/>
        <v>7.8313067999999993E-4</v>
      </c>
      <c r="K104" s="235">
        <f t="shared" si="16"/>
        <v>1.2649413600000002E-3</v>
      </c>
      <c r="L104" s="235">
        <f t="shared" si="16"/>
        <v>1.27303794E-3</v>
      </c>
      <c r="M104" s="235">
        <f t="shared" si="16"/>
        <v>5.1887638799999998E-3</v>
      </c>
      <c r="N104" s="235">
        <f t="shared" si="16"/>
        <v>7.2612540000000002E-4</v>
      </c>
      <c r="O104" s="235">
        <f t="shared" si="16"/>
        <v>3.7311164228571434E-3</v>
      </c>
      <c r="P104" s="235">
        <f t="shared" si="16"/>
        <v>8.1914320285714313E-4</v>
      </c>
      <c r="Q104" s="235">
        <f t="shared" si="16"/>
        <v>1.4492535428571427E-3</v>
      </c>
      <c r="R104" s="235">
        <f t="shared" si="16"/>
        <v>6.7256385685714295E-3</v>
      </c>
      <c r="S104" s="235">
        <f t="shared" si="16"/>
        <v>0.10162393211571429</v>
      </c>
      <c r="T104" s="235">
        <f t="shared" si="16"/>
        <v>8.18346857142857E-6</v>
      </c>
      <c r="U104" s="235">
        <f t="shared" si="16"/>
        <v>8.0450546785714259E-3</v>
      </c>
      <c r="V104" s="235">
        <f t="shared" si="16"/>
        <v>9.2914652571428561E-3</v>
      </c>
      <c r="W104" s="235">
        <f t="shared" si="16"/>
        <v>2.5260899142857136E-5</v>
      </c>
      <c r="X104" s="235">
        <f t="shared" si="16"/>
        <v>6.3564171428571418E-6</v>
      </c>
      <c r="Y104" s="235">
        <f t="shared" si="16"/>
        <v>1.2448182857142858E-6</v>
      </c>
      <c r="Z104" s="235">
        <f t="shared" si="16"/>
        <v>0</v>
      </c>
      <c r="AA104" s="235">
        <f t="shared" si="16"/>
        <v>1.7377565538857144E-2</v>
      </c>
      <c r="AB104" s="235">
        <f t="shared" si="16"/>
        <v>0.11900149765457141</v>
      </c>
      <c r="AC104" s="234"/>
    </row>
    <row r="105" spans="1:29" ht="22.5" customHeight="1" x14ac:dyDescent="0.35">
      <c r="A105" s="135"/>
      <c r="B105" s="13">
        <v>2017</v>
      </c>
      <c r="C105" s="229" t="s">
        <v>17</v>
      </c>
      <c r="D105" s="235">
        <f t="shared" si="16"/>
        <v>5.5055459005714291E-2</v>
      </c>
      <c r="E105" s="235">
        <f t="shared" si="16"/>
        <v>1.1932758655714285E-2</v>
      </c>
      <c r="F105" s="235">
        <f t="shared" si="16"/>
        <v>1.3563319551428567E-2</v>
      </c>
      <c r="G105" s="235">
        <f t="shared" si="16"/>
        <v>9.5992241785714232E-3</v>
      </c>
      <c r="H105" s="235">
        <f t="shared" si="16"/>
        <v>9.0150761391428566E-2</v>
      </c>
      <c r="I105" s="235">
        <f t="shared" si="16"/>
        <v>1.8213677999999998E-3</v>
      </c>
      <c r="J105" s="235">
        <f t="shared" si="16"/>
        <v>7.9869887999999998E-4</v>
      </c>
      <c r="K105" s="235">
        <f t="shared" si="16"/>
        <v>1.2665484000000001E-3</v>
      </c>
      <c r="L105" s="235">
        <f t="shared" si="16"/>
        <v>1.2194755199999997E-3</v>
      </c>
      <c r="M105" s="235">
        <f t="shared" si="16"/>
        <v>5.1060906E-3</v>
      </c>
      <c r="N105" s="235">
        <f t="shared" si="16"/>
        <v>6.9825888000000006E-4</v>
      </c>
      <c r="O105" s="235">
        <f t="shared" si="16"/>
        <v>3.857814308571429E-3</v>
      </c>
      <c r="P105" s="235">
        <f t="shared" si="16"/>
        <v>7.2519114857142884E-4</v>
      </c>
      <c r="Q105" s="235">
        <f t="shared" si="16"/>
        <v>1.2913714285714283E-3</v>
      </c>
      <c r="R105" s="235">
        <f t="shared" si="16"/>
        <v>6.5726357657142865E-3</v>
      </c>
      <c r="S105" s="235">
        <f t="shared" si="16"/>
        <v>0.10182948775714286</v>
      </c>
      <c r="T105" s="235">
        <f t="shared" si="16"/>
        <v>8.2121657142857134E-6</v>
      </c>
      <c r="U105" s="235">
        <f t="shared" si="16"/>
        <v>8.1442131917142824E-3</v>
      </c>
      <c r="V105" s="235">
        <f t="shared" si="16"/>
        <v>1.0058013771428571E-2</v>
      </c>
      <c r="W105" s="235">
        <f t="shared" si="16"/>
        <v>2.824611942857142E-5</v>
      </c>
      <c r="X105" s="235">
        <f t="shared" si="16"/>
        <v>4.7816614285714268E-6</v>
      </c>
      <c r="Y105" s="235">
        <f t="shared" si="16"/>
        <v>1.4488868571428573E-6</v>
      </c>
      <c r="Z105" s="235">
        <f t="shared" si="16"/>
        <v>0</v>
      </c>
      <c r="AA105" s="235">
        <f t="shared" si="16"/>
        <v>1.8244915796571424E-2</v>
      </c>
      <c r="AB105" s="235">
        <f t="shared" si="16"/>
        <v>0.12007440355371428</v>
      </c>
      <c r="AC105" s="234"/>
    </row>
    <row r="106" spans="1:29" ht="22.5" customHeight="1" x14ac:dyDescent="0.35">
      <c r="A106" s="135"/>
      <c r="B106" s="13">
        <v>2018</v>
      </c>
      <c r="C106" s="229" t="s">
        <v>17</v>
      </c>
      <c r="D106" s="235">
        <f t="shared" si="16"/>
        <v>5.602813192285714E-2</v>
      </c>
      <c r="E106" s="235">
        <f t="shared" si="16"/>
        <v>1.1914024602857141E-2</v>
      </c>
      <c r="F106" s="235">
        <f t="shared" si="16"/>
        <v>1.3474911625714282E-2</v>
      </c>
      <c r="G106" s="235">
        <f t="shared" si="16"/>
        <v>9.1749249642857078E-3</v>
      </c>
      <c r="H106" s="235">
        <f t="shared" si="16"/>
        <v>9.0591993115714267E-2</v>
      </c>
      <c r="I106" s="235">
        <f t="shared" si="16"/>
        <v>1.7750817E-3</v>
      </c>
      <c r="J106" s="235">
        <f t="shared" si="16"/>
        <v>8.1426707999999993E-4</v>
      </c>
      <c r="K106" s="235">
        <f t="shared" si="16"/>
        <v>1.2681554400000004E-3</v>
      </c>
      <c r="L106" s="235">
        <f t="shared" si="16"/>
        <v>1.1659130999999998E-3</v>
      </c>
      <c r="M106" s="235">
        <f t="shared" si="16"/>
        <v>5.0234173200000001E-3</v>
      </c>
      <c r="N106" s="235">
        <f t="shared" si="16"/>
        <v>6.7039235999999999E-4</v>
      </c>
      <c r="O106" s="235">
        <f t="shared" si="16"/>
        <v>3.9845121942857151E-3</v>
      </c>
      <c r="P106" s="235">
        <f t="shared" si="16"/>
        <v>6.3123909428571456E-4</v>
      </c>
      <c r="Q106" s="235">
        <f t="shared" si="16"/>
        <v>1.1334893142857139E-3</v>
      </c>
      <c r="R106" s="235">
        <f t="shared" si="16"/>
        <v>6.4196329628571427E-3</v>
      </c>
      <c r="S106" s="235">
        <f t="shared" si="16"/>
        <v>0.10203504339857142</v>
      </c>
      <c r="T106" s="235">
        <f t="shared" si="16"/>
        <v>8.2408628571428568E-6</v>
      </c>
      <c r="U106" s="235">
        <f t="shared" si="16"/>
        <v>8.2433717048571373E-3</v>
      </c>
      <c r="V106" s="235">
        <f t="shared" si="16"/>
        <v>1.0824562285714285E-2</v>
      </c>
      <c r="W106" s="235">
        <f t="shared" si="16"/>
        <v>3.1231339714285707E-5</v>
      </c>
      <c r="X106" s="235">
        <f t="shared" si="16"/>
        <v>3.206905714285713E-6</v>
      </c>
      <c r="Y106" s="235">
        <f t="shared" si="16"/>
        <v>1.6529554285714287E-6</v>
      </c>
      <c r="Z106" s="235">
        <f t="shared" si="16"/>
        <v>0</v>
      </c>
      <c r="AA106" s="235">
        <f t="shared" si="16"/>
        <v>1.9112266054285707E-2</v>
      </c>
      <c r="AB106" s="235">
        <f t="shared" si="16"/>
        <v>0.12114730945285714</v>
      </c>
      <c r="AC106" s="234"/>
    </row>
    <row r="107" spans="1:29" ht="22.5" customHeight="1" x14ac:dyDescent="0.35">
      <c r="A107" s="135"/>
      <c r="B107" s="13">
        <v>2019</v>
      </c>
      <c r="C107" s="229" t="s">
        <v>17</v>
      </c>
      <c r="D107" s="235">
        <f t="shared" si="16"/>
        <v>5.7000804839999995E-2</v>
      </c>
      <c r="E107" s="235">
        <f t="shared" si="16"/>
        <v>1.1895290550000001E-2</v>
      </c>
      <c r="F107" s="235">
        <f t="shared" si="16"/>
        <v>1.3386503699999998E-2</v>
      </c>
      <c r="G107" s="235">
        <f t="shared" si="16"/>
        <v>8.7506257499999993E-3</v>
      </c>
      <c r="H107" s="235">
        <f t="shared" si="16"/>
        <v>9.103322484000001E-2</v>
      </c>
      <c r="I107" s="235">
        <f t="shared" si="16"/>
        <v>1.7287955999999998E-3</v>
      </c>
      <c r="J107" s="235">
        <f t="shared" si="16"/>
        <v>8.2983527999999987E-4</v>
      </c>
      <c r="K107" s="235">
        <f t="shared" si="16"/>
        <v>1.2697624799999998E-3</v>
      </c>
      <c r="L107" s="235">
        <f t="shared" si="16"/>
        <v>1.1123506799999999E-3</v>
      </c>
      <c r="M107" s="235">
        <f t="shared" si="16"/>
        <v>4.9407440399999994E-3</v>
      </c>
      <c r="N107" s="235">
        <f t="shared" si="16"/>
        <v>6.4252584000000013E-4</v>
      </c>
      <c r="O107" s="235">
        <f t="shared" si="16"/>
        <v>4.1112100800000002E-3</v>
      </c>
      <c r="P107" s="235">
        <f t="shared" si="16"/>
        <v>5.3728703999999996E-4</v>
      </c>
      <c r="Q107" s="235">
        <f t="shared" si="16"/>
        <v>9.7560719999999993E-4</v>
      </c>
      <c r="R107" s="235">
        <f t="shared" si="16"/>
        <v>6.2666301599999998E-3</v>
      </c>
      <c r="S107" s="235">
        <f t="shared" si="16"/>
        <v>0.10224059903999999</v>
      </c>
      <c r="T107" s="235">
        <f t="shared" si="16"/>
        <v>8.2695600000000018E-6</v>
      </c>
      <c r="U107" s="235">
        <f t="shared" si="16"/>
        <v>8.342530217999999E-3</v>
      </c>
      <c r="V107" s="235">
        <f t="shared" si="16"/>
        <v>1.1591110799999998E-2</v>
      </c>
      <c r="W107" s="235">
        <f t="shared" si="16"/>
        <v>3.4216559999999998E-5</v>
      </c>
      <c r="X107" s="235">
        <f t="shared" si="16"/>
        <v>1.6321499999999999E-6</v>
      </c>
      <c r="Y107" s="235">
        <f t="shared" si="16"/>
        <v>1.857024E-6</v>
      </c>
      <c r="Z107" s="235">
        <f t="shared" si="16"/>
        <v>0</v>
      </c>
      <c r="AA107" s="235">
        <f t="shared" si="16"/>
        <v>1.9979616312000004E-2</v>
      </c>
      <c r="AB107" s="235">
        <f t="shared" si="16"/>
        <v>0.12222021535199999</v>
      </c>
      <c r="AC107" s="234"/>
    </row>
    <row r="108" spans="1:29" ht="22.5" customHeight="1" x14ac:dyDescent="0.35">
      <c r="A108" s="135"/>
      <c r="B108" s="13">
        <v>2020</v>
      </c>
      <c r="C108" s="229" t="s">
        <v>17</v>
      </c>
      <c r="D108" s="235">
        <f t="shared" si="16"/>
        <v>5.8046124149544825E-2</v>
      </c>
      <c r="E108" s="235">
        <f t="shared" si="16"/>
        <v>1.1876673593824834E-2</v>
      </c>
      <c r="F108" s="235">
        <f t="shared" si="16"/>
        <v>1.3300356826990378E-2</v>
      </c>
      <c r="G108" s="235">
        <f t="shared" si="16"/>
        <v>8.3928288853108417E-3</v>
      </c>
      <c r="H108" s="235">
        <f t="shared" si="16"/>
        <v>9.1615983455670874E-2</v>
      </c>
      <c r="I108" s="235">
        <f t="shared" si="16"/>
        <v>1.6868875379719792E-3</v>
      </c>
      <c r="J108" s="235">
        <f t="shared" si="16"/>
        <v>8.4669403669314944E-4</v>
      </c>
      <c r="K108" s="235">
        <f t="shared" si="16"/>
        <v>1.2713777074682766E-3</v>
      </c>
      <c r="L108" s="235">
        <f t="shared" si="16"/>
        <v>1.0671361530984098E-3</v>
      </c>
      <c r="M108" s="235">
        <f t="shared" si="16"/>
        <v>4.8720954352318149E-3</v>
      </c>
      <c r="N108" s="235">
        <f t="shared" si="16"/>
        <v>6.1864540350689567E-4</v>
      </c>
      <c r="O108" s="235">
        <f t="shared" si="16"/>
        <v>4.2564301301636293E-3</v>
      </c>
      <c r="P108" s="235">
        <f t="shared" si="16"/>
        <v>4.7930767302092881E-4</v>
      </c>
      <c r="Q108" s="235">
        <f t="shared" si="16"/>
        <v>8.7555193688175774E-4</v>
      </c>
      <c r="R108" s="235">
        <f t="shared" si="16"/>
        <v>6.2299351435732113E-3</v>
      </c>
      <c r="S108" s="235">
        <f t="shared" si="16"/>
        <v>0.1027180140344759</v>
      </c>
      <c r="T108" s="235">
        <f t="shared" si="16"/>
        <v>8.2986625300337247E-6</v>
      </c>
      <c r="U108" s="235">
        <f t="shared" si="16"/>
        <v>8.4467029325309192E-3</v>
      </c>
      <c r="V108" s="235">
        <f t="shared" si="16"/>
        <v>1.2667524133005205E-2</v>
      </c>
      <c r="W108" s="235">
        <f t="shared" si="16"/>
        <v>3.9153394595907079E-5</v>
      </c>
      <c r="X108" s="235">
        <f t="shared" si="16"/>
        <v>1.2181090968637222E-6</v>
      </c>
      <c r="Y108" s="235">
        <f t="shared" si="16"/>
        <v>2.2897712699769948E-6</v>
      </c>
      <c r="Z108" s="235">
        <f t="shared" si="16"/>
        <v>0</v>
      </c>
      <c r="AA108" s="235">
        <f t="shared" si="16"/>
        <v>2.1165187003028905E-2</v>
      </c>
      <c r="AB108" s="235">
        <f t="shared" si="16"/>
        <v>0.1238832010375048</v>
      </c>
      <c r="AC108" s="234"/>
    </row>
    <row r="109" spans="1:29" ht="22.5" customHeight="1" x14ac:dyDescent="0.35">
      <c r="A109" s="135"/>
      <c r="B109" s="13">
        <v>2021</v>
      </c>
      <c r="C109" s="229" t="s">
        <v>17</v>
      </c>
      <c r="D109" s="235">
        <f t="shared" si="16"/>
        <v>5.9110613231551194E-2</v>
      </c>
      <c r="E109" s="235">
        <f t="shared" si="16"/>
        <v>1.1858085774479554E-2</v>
      </c>
      <c r="F109" s="235">
        <f t="shared" si="16"/>
        <v>1.3214764339494383E-2</v>
      </c>
      <c r="G109" s="235">
        <f t="shared" si="16"/>
        <v>8.0496616711219805E-3</v>
      </c>
      <c r="H109" s="235">
        <f t="shared" si="16"/>
        <v>9.2233125016647113E-2</v>
      </c>
      <c r="I109" s="235">
        <f t="shared" si="16"/>
        <v>1.6459953772239848E-3</v>
      </c>
      <c r="J109" s="235">
        <f t="shared" si="16"/>
        <v>8.6389529229432204E-4</v>
      </c>
      <c r="K109" s="235">
        <f t="shared" si="16"/>
        <v>1.2729949896198628E-3</v>
      </c>
      <c r="L109" s="235">
        <f t="shared" si="16"/>
        <v>1.0237594939481428E-3</v>
      </c>
      <c r="M109" s="235">
        <f t="shared" si="16"/>
        <v>4.8066451530863119E-3</v>
      </c>
      <c r="N109" s="235">
        <f t="shared" si="16"/>
        <v>5.9565251925153642E-4</v>
      </c>
      <c r="O109" s="235">
        <f t="shared" si="16"/>
        <v>4.4067797802647872E-3</v>
      </c>
      <c r="P109" s="235">
        <f t="shared" si="16"/>
        <v>4.275849374977248E-4</v>
      </c>
      <c r="Q109" s="235">
        <f t="shared" si="16"/>
        <v>7.8575803271787822E-4</v>
      </c>
      <c r="R109" s="235">
        <f t="shared" si="16"/>
        <v>6.2157752697319275E-3</v>
      </c>
      <c r="S109" s="235">
        <f t="shared" si="16"/>
        <v>0.10325554543946536</v>
      </c>
      <c r="T109" s="235">
        <f t="shared" si="16"/>
        <v>8.3278674787274957E-6</v>
      </c>
      <c r="U109" s="235">
        <f t="shared" si="16"/>
        <v>8.5521764460004274E-3</v>
      </c>
      <c r="V109" s="235">
        <f t="shared" si="16"/>
        <v>1.3843899038586472E-2</v>
      </c>
      <c r="W109" s="235">
        <f t="shared" si="16"/>
        <v>4.4802525688812822E-5</v>
      </c>
      <c r="X109" s="235">
        <f t="shared" si="16"/>
        <v>9.0910135211969088E-7</v>
      </c>
      <c r="Y109" s="235">
        <f t="shared" si="16"/>
        <v>2.823362793809913E-6</v>
      </c>
      <c r="Z109" s="235">
        <f t="shared" si="16"/>
        <v>0</v>
      </c>
      <c r="AA109" s="235">
        <f t="shared" si="16"/>
        <v>2.2452938341900371E-2</v>
      </c>
      <c r="AB109" s="235">
        <f t="shared" si="16"/>
        <v>0.12570848378136573</v>
      </c>
      <c r="AC109" s="234"/>
    </row>
    <row r="110" spans="1:29" ht="22.5" customHeight="1" x14ac:dyDescent="0.35">
      <c r="A110" s="135"/>
      <c r="B110" s="229">
        <v>2022</v>
      </c>
      <c r="C110" s="229" t="s">
        <v>17</v>
      </c>
      <c r="D110" s="235">
        <f t="shared" si="16"/>
        <v>6.019462363427127E-2</v>
      </c>
      <c r="E110" s="235">
        <f t="shared" si="16"/>
        <v>1.1839527046363001E-2</v>
      </c>
      <c r="F110" s="235">
        <f t="shared" si="16"/>
        <v>1.3129722669845688E-2</v>
      </c>
      <c r="G110" s="235">
        <f t="shared" si="16"/>
        <v>7.7205259281454336E-3</v>
      </c>
      <c r="H110" s="235">
        <f t="shared" si="16"/>
        <v>9.2884399278625393E-2</v>
      </c>
      <c r="I110" s="235">
        <f t="shared" si="16"/>
        <v>1.6060944911004094E-3</v>
      </c>
      <c r="J110" s="235">
        <f t="shared" si="16"/>
        <v>8.8144600493833905E-4</v>
      </c>
      <c r="K110" s="235">
        <f t="shared" si="16"/>
        <v>1.2746143290684601E-3</v>
      </c>
      <c r="L110" s="235">
        <f t="shared" si="16"/>
        <v>9.8214599740236211E-4</v>
      </c>
      <c r="M110" s="235">
        <f t="shared" si="16"/>
        <v>4.7443008225095708E-3</v>
      </c>
      <c r="N110" s="235">
        <f t="shared" si="16"/>
        <v>5.7351420002387085E-4</v>
      </c>
      <c r="O110" s="235">
        <f t="shared" si="16"/>
        <v>4.5624402228832111E-3</v>
      </c>
      <c r="P110" s="235">
        <f t="shared" si="16"/>
        <v>3.8144367191666068E-4</v>
      </c>
      <c r="Q110" s="235">
        <f t="shared" si="16"/>
        <v>7.051731142067605E-4</v>
      </c>
      <c r="R110" s="235">
        <f t="shared" si="16"/>
        <v>6.2225712090305044E-3</v>
      </c>
      <c r="S110" s="235">
        <f t="shared" si="16"/>
        <v>0.10385127131016549</v>
      </c>
      <c r="T110" s="235">
        <f t="shared" si="16"/>
        <v>8.357175206516709E-6</v>
      </c>
      <c r="U110" s="235">
        <f t="shared" si="16"/>
        <v>8.6589670014131006E-3</v>
      </c>
      <c r="V110" s="235">
        <f t="shared" si="16"/>
        <v>1.5129518489822536E-2</v>
      </c>
      <c r="W110" s="235">
        <f t="shared" si="16"/>
        <v>5.1266724860341069E-5</v>
      </c>
      <c r="X110" s="235">
        <f t="shared" si="16"/>
        <v>6.7848214134001497E-7</v>
      </c>
      <c r="Y110" s="235">
        <f t="shared" si="16"/>
        <v>3.4812985777178539E-6</v>
      </c>
      <c r="Z110" s="235">
        <f t="shared" si="16"/>
        <v>0</v>
      </c>
      <c r="AA110" s="235">
        <f t="shared" si="16"/>
        <v>2.3852269172021556E-2</v>
      </c>
      <c r="AB110" s="235">
        <f t="shared" si="16"/>
        <v>0.12770354048218702</v>
      </c>
      <c r="AC110" s="234"/>
    </row>
    <row r="111" spans="1:29" ht="22.5" customHeight="1" x14ac:dyDescent="0.35">
      <c r="A111" s="135"/>
      <c r="B111" s="236">
        <v>2023</v>
      </c>
      <c r="C111" s="236" t="s">
        <v>17</v>
      </c>
      <c r="D111" s="237">
        <f t="shared" si="16"/>
        <v>6.1298513352886809E-2</v>
      </c>
      <c r="E111" s="237">
        <f t="shared" si="16"/>
        <v>1.1820997363945381E-2</v>
      </c>
      <c r="F111" s="237">
        <f t="shared" si="16"/>
        <v>1.3045228273337156E-2</v>
      </c>
      <c r="G111" s="237">
        <f t="shared" si="16"/>
        <v>7.4048479355353861E-3</v>
      </c>
      <c r="H111" s="237">
        <f t="shared" si="16"/>
        <v>9.3569586925704731E-2</v>
      </c>
      <c r="I111" s="237">
        <f t="shared" si="16"/>
        <v>1.5671608499250743E-3</v>
      </c>
      <c r="J111" s="237">
        <f t="shared" si="16"/>
        <v>8.993532741200064E-4</v>
      </c>
      <c r="K111" s="237">
        <f t="shared" si="16"/>
        <v>1.2762357284310957E-3</v>
      </c>
      <c r="L111" s="237">
        <f t="shared" si="16"/>
        <v>9.4222399490865368E-4</v>
      </c>
      <c r="M111" s="237">
        <f t="shared" si="16"/>
        <v>4.6849738473848301E-3</v>
      </c>
      <c r="N111" s="237">
        <f t="shared" si="16"/>
        <v>5.521986846329822E-4</v>
      </c>
      <c r="O111" s="237">
        <f t="shared" si="16"/>
        <v>4.7235990508542854E-3</v>
      </c>
      <c r="P111" s="237">
        <f t="shared" si="16"/>
        <v>3.4028157235084847E-4</v>
      </c>
      <c r="Q111" s="237">
        <f t="shared" si="16"/>
        <v>6.3285273620435577E-4</v>
      </c>
      <c r="R111" s="237">
        <f t="shared" si="16"/>
        <v>6.2489320440424706E-3</v>
      </c>
      <c r="S111" s="237">
        <f t="shared" si="16"/>
        <v>0.10450349281713205</v>
      </c>
      <c r="T111" s="237">
        <f t="shared" si="16"/>
        <v>8.3865860751052141E-6</v>
      </c>
      <c r="U111" s="237">
        <f t="shared" si="16"/>
        <v>8.7670910445990183E-3</v>
      </c>
      <c r="V111" s="237">
        <f t="shared" si="16"/>
        <v>1.6534527526954144E-2</v>
      </c>
      <c r="W111" s="237">
        <f t="shared" si="16"/>
        <v>5.8663591784116608E-5</v>
      </c>
      <c r="X111" s="237">
        <f t="shared" si="16"/>
        <v>5.0636600093487127E-7</v>
      </c>
      <c r="Y111" s="237">
        <f t="shared" si="16"/>
        <v>4.2925548972281004E-6</v>
      </c>
      <c r="Z111" s="237">
        <f t="shared" si="16"/>
        <v>0</v>
      </c>
      <c r="AA111" s="237">
        <f t="shared" si="16"/>
        <v>2.537346767031055E-2</v>
      </c>
      <c r="AB111" s="237">
        <f t="shared" si="16"/>
        <v>0.1298769604874426</v>
      </c>
      <c r="AC111" s="234"/>
    </row>
    <row r="112" spans="1:29" ht="22.5" customHeight="1" x14ac:dyDescent="0.35">
      <c r="A112" s="135"/>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row>
    <row r="113" spans="1:29" ht="22.5" customHeight="1" x14ac:dyDescent="0.35">
      <c r="A113" s="135"/>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row>
    <row r="114" spans="1:29" ht="22.5" customHeight="1" x14ac:dyDescent="0.35">
      <c r="A114" s="135"/>
      <c r="B114" s="30" t="s">
        <v>85</v>
      </c>
      <c r="C114" s="31" t="s">
        <v>74</v>
      </c>
      <c r="D114" s="31">
        <v>5.8</v>
      </c>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row>
    <row r="115" spans="1:29" ht="22.5" customHeight="1" x14ac:dyDescent="0.35">
      <c r="A115" s="135"/>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row>
    <row r="116" spans="1:29" ht="22.5" customHeight="1" x14ac:dyDescent="0.35">
      <c r="A116" s="135"/>
      <c r="B116" s="399" t="s">
        <v>139</v>
      </c>
      <c r="C116" s="348"/>
      <c r="D116" s="348"/>
      <c r="E116" s="348"/>
      <c r="F116" s="348"/>
      <c r="G116" s="348"/>
      <c r="H116" s="348"/>
      <c r="I116" s="348"/>
      <c r="J116" s="348"/>
      <c r="K116" s="348"/>
      <c r="L116" s="348"/>
      <c r="M116" s="348"/>
      <c r="N116" s="348"/>
      <c r="O116" s="348"/>
      <c r="P116" s="348"/>
      <c r="Q116" s="348"/>
      <c r="R116" s="348"/>
      <c r="S116" s="348"/>
      <c r="T116" s="348"/>
      <c r="U116" s="348"/>
      <c r="V116" s="348"/>
      <c r="W116" s="348"/>
      <c r="X116" s="348"/>
      <c r="Y116" s="348"/>
      <c r="Z116" s="348"/>
      <c r="AA116" s="348"/>
      <c r="AB116" s="349"/>
      <c r="AC116" s="137"/>
    </row>
    <row r="117" spans="1:29" ht="22.5" customHeight="1" x14ac:dyDescent="0.35">
      <c r="A117" s="135"/>
      <c r="B117" s="397" t="s">
        <v>76</v>
      </c>
      <c r="C117" s="397" t="s">
        <v>71</v>
      </c>
      <c r="D117" s="398" t="s">
        <v>122</v>
      </c>
      <c r="E117" s="348"/>
      <c r="F117" s="348"/>
      <c r="G117" s="348"/>
      <c r="H117" s="349"/>
      <c r="I117" s="398" t="s">
        <v>123</v>
      </c>
      <c r="J117" s="348"/>
      <c r="K117" s="348"/>
      <c r="L117" s="348"/>
      <c r="M117" s="349"/>
      <c r="N117" s="398" t="s">
        <v>124</v>
      </c>
      <c r="O117" s="348"/>
      <c r="P117" s="348"/>
      <c r="Q117" s="348"/>
      <c r="R117" s="349"/>
      <c r="S117" s="397" t="s">
        <v>125</v>
      </c>
      <c r="T117" s="397" t="s">
        <v>59</v>
      </c>
      <c r="U117" s="397" t="s">
        <v>126</v>
      </c>
      <c r="V117" s="397" t="s">
        <v>58</v>
      </c>
      <c r="W117" s="397" t="s">
        <v>127</v>
      </c>
      <c r="X117" s="397" t="s">
        <v>54</v>
      </c>
      <c r="Y117" s="397" t="s">
        <v>52</v>
      </c>
      <c r="Z117" s="397" t="s">
        <v>60</v>
      </c>
      <c r="AA117" s="397" t="s">
        <v>128</v>
      </c>
      <c r="AB117" s="397" t="s">
        <v>129</v>
      </c>
      <c r="AC117" s="397" t="s">
        <v>348</v>
      </c>
    </row>
    <row r="118" spans="1:29" ht="22.5" customHeight="1" x14ac:dyDescent="0.35">
      <c r="A118" s="135"/>
      <c r="B118" s="378"/>
      <c r="C118" s="378"/>
      <c r="D118" s="397" t="s">
        <v>47</v>
      </c>
      <c r="E118" s="398" t="s">
        <v>130</v>
      </c>
      <c r="F118" s="348"/>
      <c r="G118" s="349"/>
      <c r="H118" s="397" t="s">
        <v>131</v>
      </c>
      <c r="I118" s="397" t="s">
        <v>47</v>
      </c>
      <c r="J118" s="398" t="s">
        <v>130</v>
      </c>
      <c r="K118" s="348"/>
      <c r="L118" s="349"/>
      <c r="M118" s="397" t="s">
        <v>132</v>
      </c>
      <c r="N118" s="397" t="s">
        <v>47</v>
      </c>
      <c r="O118" s="398" t="s">
        <v>130</v>
      </c>
      <c r="P118" s="348"/>
      <c r="Q118" s="349"/>
      <c r="R118" s="397" t="s">
        <v>133</v>
      </c>
      <c r="S118" s="378"/>
      <c r="T118" s="378"/>
      <c r="U118" s="378"/>
      <c r="V118" s="378"/>
      <c r="W118" s="378"/>
      <c r="X118" s="378"/>
      <c r="Y118" s="378"/>
      <c r="Z118" s="378"/>
      <c r="AA118" s="378"/>
      <c r="AB118" s="378"/>
      <c r="AC118" s="378"/>
    </row>
    <row r="119" spans="1:29" ht="22.5" customHeight="1" x14ac:dyDescent="0.35">
      <c r="A119" s="135"/>
      <c r="B119" s="379"/>
      <c r="C119" s="379"/>
      <c r="D119" s="379"/>
      <c r="E119" s="28" t="s">
        <v>134</v>
      </c>
      <c r="F119" s="28" t="s">
        <v>135</v>
      </c>
      <c r="G119" s="28" t="s">
        <v>136</v>
      </c>
      <c r="H119" s="379"/>
      <c r="I119" s="379"/>
      <c r="J119" s="28" t="s">
        <v>134</v>
      </c>
      <c r="K119" s="28" t="s">
        <v>135</v>
      </c>
      <c r="L119" s="28" t="s">
        <v>136</v>
      </c>
      <c r="M119" s="379"/>
      <c r="N119" s="379"/>
      <c r="O119" s="28" t="s">
        <v>134</v>
      </c>
      <c r="P119" s="28" t="s">
        <v>135</v>
      </c>
      <c r="Q119" s="28" t="s">
        <v>136</v>
      </c>
      <c r="R119" s="379"/>
      <c r="S119" s="379"/>
      <c r="T119" s="379"/>
      <c r="U119" s="379"/>
      <c r="V119" s="379"/>
      <c r="W119" s="379"/>
      <c r="X119" s="379"/>
      <c r="Y119" s="379"/>
      <c r="Z119" s="379"/>
      <c r="AA119" s="379"/>
      <c r="AB119" s="379"/>
      <c r="AC119" s="379"/>
    </row>
    <row r="120" spans="1:29" ht="22.5" customHeight="1" x14ac:dyDescent="0.35">
      <c r="A120" s="135"/>
      <c r="B120" s="20">
        <v>2003</v>
      </c>
      <c r="C120" s="226" t="s">
        <v>17</v>
      </c>
      <c r="D120" s="238">
        <f t="shared" ref="D120:AB130" si="17">D6*$D$114/10^9</f>
        <v>1.3378279999999999E-2</v>
      </c>
      <c r="E120" s="238">
        <f t="shared" si="17"/>
        <v>2.4116400000000005E-3</v>
      </c>
      <c r="F120" s="238">
        <f t="shared" si="17"/>
        <v>6.2831400000000004E-3</v>
      </c>
      <c r="G120" s="238">
        <f t="shared" si="17"/>
        <v>4.0454999999999996E-3</v>
      </c>
      <c r="H120" s="238">
        <f t="shared" si="17"/>
        <v>2.6118559999999999E-2</v>
      </c>
      <c r="I120" s="238">
        <f t="shared" si="17"/>
        <v>2.1721000000000002E-3</v>
      </c>
      <c r="J120" s="238">
        <f t="shared" si="17"/>
        <v>6.3336000000000002E-4</v>
      </c>
      <c r="K120" s="238">
        <f t="shared" si="17"/>
        <v>1.7376799999999999E-3</v>
      </c>
      <c r="L120" s="238">
        <f t="shared" si="17"/>
        <v>1.39606E-3</v>
      </c>
      <c r="M120" s="238">
        <f t="shared" si="17"/>
        <v>5.9392000000000004E-3</v>
      </c>
      <c r="N120" s="238">
        <f t="shared" si="17"/>
        <v>3.3176000000000006E-4</v>
      </c>
      <c r="O120" s="238">
        <f t="shared" si="17"/>
        <v>1.1484000000000001E-4</v>
      </c>
      <c r="P120" s="238">
        <f t="shared" si="17"/>
        <v>4.1412000000000003E-4</v>
      </c>
      <c r="Q120" s="238">
        <f t="shared" si="17"/>
        <v>4.64E-4</v>
      </c>
      <c r="R120" s="238">
        <f t="shared" si="17"/>
        <v>1.3247199999999999E-3</v>
      </c>
      <c r="S120" s="238">
        <f t="shared" si="17"/>
        <v>3.3382479999999999E-2</v>
      </c>
      <c r="T120" s="238">
        <f t="shared" si="17"/>
        <v>4.6399999999999996E-6</v>
      </c>
      <c r="U120" s="238">
        <f t="shared" si="17"/>
        <v>1.547788E-3</v>
      </c>
      <c r="V120" s="238">
        <f t="shared" si="17"/>
        <v>1.7631999999999999E-3</v>
      </c>
      <c r="W120" s="238">
        <f t="shared" si="17"/>
        <v>0</v>
      </c>
      <c r="X120" s="238">
        <f t="shared" si="17"/>
        <v>0</v>
      </c>
      <c r="Y120" s="238">
        <f t="shared" si="17"/>
        <v>0</v>
      </c>
      <c r="Z120" s="238">
        <f t="shared" si="17"/>
        <v>0</v>
      </c>
      <c r="AA120" s="238">
        <f t="shared" si="17"/>
        <v>3.3156280000000002E-3</v>
      </c>
      <c r="AB120" s="238">
        <f t="shared" si="17"/>
        <v>3.6698108E-2</v>
      </c>
      <c r="AC120" s="239"/>
    </row>
    <row r="121" spans="1:29" ht="22.5" customHeight="1" x14ac:dyDescent="0.35">
      <c r="A121" s="135"/>
      <c r="B121" s="13">
        <v>2004</v>
      </c>
      <c r="C121" s="229" t="s">
        <v>17</v>
      </c>
      <c r="D121" s="240">
        <f t="shared" si="17"/>
        <v>1.3212577769999999E-2</v>
      </c>
      <c r="E121" s="240">
        <f t="shared" si="17"/>
        <v>2.3590018100000001E-3</v>
      </c>
      <c r="F121" s="240">
        <f t="shared" si="17"/>
        <v>6.1920277999999995E-3</v>
      </c>
      <c r="G121" s="240">
        <f t="shared" si="17"/>
        <v>3.9608200000000003E-3</v>
      </c>
      <c r="H121" s="240">
        <f t="shared" si="17"/>
        <v>2.5724427379999994E-2</v>
      </c>
      <c r="I121" s="240">
        <f t="shared" si="17"/>
        <v>1.8000415999999998E-3</v>
      </c>
      <c r="J121" s="240">
        <f t="shared" si="17"/>
        <v>5.3040941999999997E-4</v>
      </c>
      <c r="K121" s="240">
        <f t="shared" si="17"/>
        <v>1.4301309399999999E-3</v>
      </c>
      <c r="L121" s="240">
        <f t="shared" si="17"/>
        <v>1.1399839099999998E-3</v>
      </c>
      <c r="M121" s="240">
        <f t="shared" si="17"/>
        <v>4.9005658699999991E-3</v>
      </c>
      <c r="N121" s="240">
        <f t="shared" si="17"/>
        <v>3.1402360000000001E-4</v>
      </c>
      <c r="O121" s="240">
        <f t="shared" si="17"/>
        <v>1.2924198000000001E-4</v>
      </c>
      <c r="P121" s="240">
        <f t="shared" si="17"/>
        <v>4.0847514999999999E-4</v>
      </c>
      <c r="Q121" s="240">
        <f t="shared" si="17"/>
        <v>4.1500159999999995E-4</v>
      </c>
      <c r="R121" s="240">
        <f t="shared" si="17"/>
        <v>1.2667423300000002E-3</v>
      </c>
      <c r="S121" s="240">
        <f t="shared" si="17"/>
        <v>3.1891735579999997E-2</v>
      </c>
      <c r="T121" s="240">
        <f t="shared" si="17"/>
        <v>3.7598500000000001E-6</v>
      </c>
      <c r="U121" s="240">
        <f t="shared" si="17"/>
        <v>1.7124325129999997E-3</v>
      </c>
      <c r="V121" s="240">
        <f t="shared" si="17"/>
        <v>1.6646985999999998E-3</v>
      </c>
      <c r="W121" s="240">
        <f t="shared" si="17"/>
        <v>1.619505E-7</v>
      </c>
      <c r="X121" s="240">
        <f t="shared" si="17"/>
        <v>3.9149999999999997E-8</v>
      </c>
      <c r="Y121" s="240">
        <f t="shared" si="17"/>
        <v>0</v>
      </c>
      <c r="Z121" s="240">
        <f t="shared" si="17"/>
        <v>0</v>
      </c>
      <c r="AA121" s="240">
        <f t="shared" si="17"/>
        <v>3.3810920634999996E-3</v>
      </c>
      <c r="AB121" s="240">
        <f t="shared" si="17"/>
        <v>3.5272827643499996E-2</v>
      </c>
      <c r="AC121" s="239"/>
    </row>
    <row r="122" spans="1:29" ht="22.5" customHeight="1" x14ac:dyDescent="0.35">
      <c r="A122" s="135"/>
      <c r="B122" s="13">
        <v>2005</v>
      </c>
      <c r="C122" s="229" t="s">
        <v>17</v>
      </c>
      <c r="D122" s="240">
        <f t="shared" si="17"/>
        <v>1.3046875539999999E-2</v>
      </c>
      <c r="E122" s="240">
        <f t="shared" si="17"/>
        <v>2.3063636200000002E-3</v>
      </c>
      <c r="F122" s="240">
        <f t="shared" si="17"/>
        <v>6.1009155999999995E-3</v>
      </c>
      <c r="G122" s="240">
        <f t="shared" si="17"/>
        <v>3.8761400000000001E-3</v>
      </c>
      <c r="H122" s="240">
        <f t="shared" si="17"/>
        <v>2.5330294759999993E-2</v>
      </c>
      <c r="I122" s="240">
        <f t="shared" si="17"/>
        <v>1.4279831999999999E-3</v>
      </c>
      <c r="J122" s="240">
        <f t="shared" si="17"/>
        <v>4.2745884000000003E-4</v>
      </c>
      <c r="K122" s="240">
        <f t="shared" si="17"/>
        <v>1.1225818799999998E-3</v>
      </c>
      <c r="L122" s="240">
        <f t="shared" si="17"/>
        <v>8.8390781999999994E-4</v>
      </c>
      <c r="M122" s="240">
        <f t="shared" si="17"/>
        <v>3.8619317399999991E-3</v>
      </c>
      <c r="N122" s="240">
        <f t="shared" si="17"/>
        <v>2.9628720000000002E-4</v>
      </c>
      <c r="O122" s="240">
        <f t="shared" si="17"/>
        <v>1.4364395999999998E-4</v>
      </c>
      <c r="P122" s="240">
        <f t="shared" si="17"/>
        <v>4.0283030000000001E-4</v>
      </c>
      <c r="Q122" s="240">
        <f t="shared" si="17"/>
        <v>3.6600320000000001E-4</v>
      </c>
      <c r="R122" s="240">
        <f t="shared" si="17"/>
        <v>1.2087646599999999E-3</v>
      </c>
      <c r="S122" s="240">
        <f t="shared" si="17"/>
        <v>3.0400991159999998E-2</v>
      </c>
      <c r="T122" s="240">
        <f t="shared" si="17"/>
        <v>2.8796999999999997E-6</v>
      </c>
      <c r="U122" s="240">
        <f t="shared" si="17"/>
        <v>1.8770770260000001E-3</v>
      </c>
      <c r="V122" s="240">
        <f t="shared" si="17"/>
        <v>1.5661971999999999E-3</v>
      </c>
      <c r="W122" s="240">
        <f t="shared" si="17"/>
        <v>3.2390100000000001E-7</v>
      </c>
      <c r="X122" s="240">
        <f t="shared" si="17"/>
        <v>7.8299999999999993E-8</v>
      </c>
      <c r="Y122" s="240">
        <f t="shared" si="17"/>
        <v>0</v>
      </c>
      <c r="Z122" s="240">
        <f t="shared" si="17"/>
        <v>0</v>
      </c>
      <c r="AA122" s="240">
        <f t="shared" si="17"/>
        <v>3.4465561269999994E-3</v>
      </c>
      <c r="AB122" s="240">
        <f t="shared" si="17"/>
        <v>3.3847547286999992E-2</v>
      </c>
      <c r="AC122" s="239"/>
    </row>
    <row r="123" spans="1:29" ht="22.5" customHeight="1" x14ac:dyDescent="0.35">
      <c r="A123" s="135"/>
      <c r="B123" s="13">
        <v>2006</v>
      </c>
      <c r="C123" s="229" t="s">
        <v>17</v>
      </c>
      <c r="D123" s="240">
        <f t="shared" si="17"/>
        <v>1.2881173309999999E-2</v>
      </c>
      <c r="E123" s="240">
        <f t="shared" si="17"/>
        <v>2.2537254300000003E-3</v>
      </c>
      <c r="F123" s="240">
        <f t="shared" si="17"/>
        <v>6.0098033999999995E-3</v>
      </c>
      <c r="G123" s="240">
        <f t="shared" si="17"/>
        <v>3.79146E-3</v>
      </c>
      <c r="H123" s="240">
        <f t="shared" si="17"/>
        <v>2.4936162139999996E-2</v>
      </c>
      <c r="I123" s="240">
        <f t="shared" si="17"/>
        <v>1.0559248E-3</v>
      </c>
      <c r="J123" s="240">
        <f t="shared" si="17"/>
        <v>3.2450825999999993E-4</v>
      </c>
      <c r="K123" s="240">
        <f t="shared" si="17"/>
        <v>8.1503281999999991E-4</v>
      </c>
      <c r="L123" s="240">
        <f t="shared" si="17"/>
        <v>6.2783172999999993E-4</v>
      </c>
      <c r="M123" s="240">
        <f t="shared" si="17"/>
        <v>2.82329761E-3</v>
      </c>
      <c r="N123" s="240">
        <f t="shared" si="17"/>
        <v>2.7855080000000002E-4</v>
      </c>
      <c r="O123" s="240">
        <f t="shared" si="17"/>
        <v>1.5804594000000001E-4</v>
      </c>
      <c r="P123" s="240">
        <f t="shared" si="17"/>
        <v>3.9718545000000003E-4</v>
      </c>
      <c r="Q123" s="240">
        <f t="shared" si="17"/>
        <v>3.1700479999999996E-4</v>
      </c>
      <c r="R123" s="240">
        <f t="shared" si="17"/>
        <v>1.1507869899999999E-3</v>
      </c>
      <c r="S123" s="240">
        <f t="shared" si="17"/>
        <v>2.8910246739999999E-2</v>
      </c>
      <c r="T123" s="240">
        <f t="shared" si="17"/>
        <v>1.9995499999999998E-6</v>
      </c>
      <c r="U123" s="240">
        <f t="shared" si="17"/>
        <v>2.0417215390000003E-3</v>
      </c>
      <c r="V123" s="240">
        <f t="shared" si="17"/>
        <v>1.4676958E-3</v>
      </c>
      <c r="W123" s="240">
        <f t="shared" si="17"/>
        <v>4.8585150000000001E-7</v>
      </c>
      <c r="X123" s="240">
        <f t="shared" si="17"/>
        <v>1.1745000000000001E-7</v>
      </c>
      <c r="Y123" s="240">
        <f t="shared" si="17"/>
        <v>0</v>
      </c>
      <c r="Z123" s="240">
        <f t="shared" si="17"/>
        <v>0</v>
      </c>
      <c r="AA123" s="240">
        <f t="shared" si="17"/>
        <v>3.5120201905000001E-3</v>
      </c>
      <c r="AB123" s="240">
        <f t="shared" si="17"/>
        <v>3.2422266930499995E-2</v>
      </c>
      <c r="AC123" s="239"/>
    </row>
    <row r="124" spans="1:29" ht="22.5" customHeight="1" x14ac:dyDescent="0.35">
      <c r="A124" s="135"/>
      <c r="B124" s="13">
        <v>2007</v>
      </c>
      <c r="C124" s="229" t="s">
        <v>17</v>
      </c>
      <c r="D124" s="240">
        <f t="shared" si="17"/>
        <v>1.271547108E-2</v>
      </c>
      <c r="E124" s="240">
        <f t="shared" si="17"/>
        <v>2.2010872400000004E-3</v>
      </c>
      <c r="F124" s="240">
        <f t="shared" si="17"/>
        <v>5.9186911999999994E-3</v>
      </c>
      <c r="G124" s="240">
        <f t="shared" si="17"/>
        <v>3.7067799999999998E-3</v>
      </c>
      <c r="H124" s="240">
        <f t="shared" si="17"/>
        <v>2.4542029519999998E-2</v>
      </c>
      <c r="I124" s="240">
        <f t="shared" si="17"/>
        <v>6.8386640000000002E-4</v>
      </c>
      <c r="J124" s="240">
        <f t="shared" si="17"/>
        <v>2.2155767999999999E-4</v>
      </c>
      <c r="K124" s="240">
        <f t="shared" si="17"/>
        <v>5.0748375999999998E-4</v>
      </c>
      <c r="L124" s="240">
        <f t="shared" si="17"/>
        <v>3.7175563999999997E-4</v>
      </c>
      <c r="M124" s="240">
        <f t="shared" si="17"/>
        <v>1.7846634799999997E-3</v>
      </c>
      <c r="N124" s="240">
        <f t="shared" si="17"/>
        <v>2.6081439999999997E-4</v>
      </c>
      <c r="O124" s="240">
        <f t="shared" si="17"/>
        <v>1.7244792000000001E-4</v>
      </c>
      <c r="P124" s="240">
        <f t="shared" si="17"/>
        <v>3.915406E-4</v>
      </c>
      <c r="Q124" s="240">
        <f t="shared" si="17"/>
        <v>2.6800639999999997E-4</v>
      </c>
      <c r="R124" s="240">
        <f t="shared" si="17"/>
        <v>1.0928093199999997E-3</v>
      </c>
      <c r="S124" s="240">
        <f t="shared" si="17"/>
        <v>2.7419502320000001E-2</v>
      </c>
      <c r="T124" s="240">
        <f t="shared" si="17"/>
        <v>1.1193999999999998E-6</v>
      </c>
      <c r="U124" s="240">
        <f t="shared" si="17"/>
        <v>2.2063660520000002E-3</v>
      </c>
      <c r="V124" s="240">
        <f t="shared" si="17"/>
        <v>1.3691943999999999E-3</v>
      </c>
      <c r="W124" s="240">
        <f t="shared" si="17"/>
        <v>6.4780200000000002E-7</v>
      </c>
      <c r="X124" s="240">
        <f t="shared" si="17"/>
        <v>1.5659999999999999E-7</v>
      </c>
      <c r="Y124" s="240">
        <f t="shared" si="17"/>
        <v>0</v>
      </c>
      <c r="Z124" s="240">
        <f t="shared" si="17"/>
        <v>0</v>
      </c>
      <c r="AA124" s="240">
        <f t="shared" si="17"/>
        <v>3.5774842539999991E-3</v>
      </c>
      <c r="AB124" s="240">
        <f t="shared" si="17"/>
        <v>3.0996986574000001E-2</v>
      </c>
      <c r="AC124" s="239"/>
    </row>
    <row r="125" spans="1:29" ht="22.5" customHeight="1" x14ac:dyDescent="0.35">
      <c r="A125" s="135"/>
      <c r="B125" s="13">
        <v>2008</v>
      </c>
      <c r="C125" s="229" t="s">
        <v>17</v>
      </c>
      <c r="D125" s="240">
        <f t="shared" si="17"/>
        <v>1.2259216631999999E-2</v>
      </c>
      <c r="E125" s="240">
        <f t="shared" si="17"/>
        <v>2.2608933599999998E-3</v>
      </c>
      <c r="F125" s="240">
        <f t="shared" si="17"/>
        <v>5.3172546319999996E-3</v>
      </c>
      <c r="G125" s="240">
        <f t="shared" si="17"/>
        <v>3.4527371E-3</v>
      </c>
      <c r="H125" s="240">
        <f t="shared" si="17"/>
        <v>2.3290101723999999E-2</v>
      </c>
      <c r="I125" s="240">
        <f t="shared" si="17"/>
        <v>6.3244243999999996E-4</v>
      </c>
      <c r="J125" s="240">
        <f t="shared" si="17"/>
        <v>2.0721729599999997E-4</v>
      </c>
      <c r="K125" s="240">
        <f t="shared" si="17"/>
        <v>4.5831228799999999E-4</v>
      </c>
      <c r="L125" s="240">
        <f t="shared" si="17"/>
        <v>3.5924155999999998E-4</v>
      </c>
      <c r="M125" s="240">
        <f t="shared" si="17"/>
        <v>1.6572135839999999E-3</v>
      </c>
      <c r="N125" s="240">
        <f t="shared" si="17"/>
        <v>2.4347611200000002E-4</v>
      </c>
      <c r="O125" s="240">
        <f t="shared" si="17"/>
        <v>2.7201628800000002E-4</v>
      </c>
      <c r="P125" s="240">
        <f t="shared" si="17"/>
        <v>3.6291504800000003E-4</v>
      </c>
      <c r="Q125" s="240">
        <f t="shared" si="17"/>
        <v>3.0091792E-4</v>
      </c>
      <c r="R125" s="240">
        <f t="shared" si="17"/>
        <v>1.179325368E-3</v>
      </c>
      <c r="S125" s="240">
        <f t="shared" si="17"/>
        <v>2.6126640675999999E-2</v>
      </c>
      <c r="T125" s="240">
        <f t="shared" si="17"/>
        <v>1.2309919999999999E-6</v>
      </c>
      <c r="U125" s="240">
        <f t="shared" si="17"/>
        <v>2.0830916919999999E-3</v>
      </c>
      <c r="V125" s="240">
        <f t="shared" si="17"/>
        <v>1.354184E-3</v>
      </c>
      <c r="W125" s="240">
        <f t="shared" si="17"/>
        <v>1.0720488000000001E-6</v>
      </c>
      <c r="X125" s="240">
        <f t="shared" si="17"/>
        <v>6.5145599999999987E-7</v>
      </c>
      <c r="Y125" s="240">
        <f t="shared" si="17"/>
        <v>1.7817599999999999E-8</v>
      </c>
      <c r="Z125" s="240">
        <f t="shared" si="17"/>
        <v>0</v>
      </c>
      <c r="AA125" s="240">
        <f t="shared" si="17"/>
        <v>3.4402480063999998E-3</v>
      </c>
      <c r="AB125" s="240">
        <f t="shared" si="17"/>
        <v>2.9566888682399997E-2</v>
      </c>
      <c r="AC125" s="239"/>
    </row>
    <row r="126" spans="1:29" ht="22.5" customHeight="1" x14ac:dyDescent="0.35">
      <c r="A126" s="135"/>
      <c r="B126" s="13">
        <v>2009</v>
      </c>
      <c r="C126" s="229" t="s">
        <v>17</v>
      </c>
      <c r="D126" s="240">
        <f t="shared" si="17"/>
        <v>1.1802962184000001E-2</v>
      </c>
      <c r="E126" s="240">
        <f t="shared" si="17"/>
        <v>2.3206994800000001E-3</v>
      </c>
      <c r="F126" s="240">
        <f t="shared" si="17"/>
        <v>4.715818063999999E-3</v>
      </c>
      <c r="G126" s="240">
        <f t="shared" si="17"/>
        <v>3.1986941999999998E-3</v>
      </c>
      <c r="H126" s="240">
        <f t="shared" si="17"/>
        <v>2.2038173928000001E-2</v>
      </c>
      <c r="I126" s="240">
        <f t="shared" si="17"/>
        <v>5.8101848000000002E-4</v>
      </c>
      <c r="J126" s="240">
        <f t="shared" si="17"/>
        <v>1.9287691199999996E-4</v>
      </c>
      <c r="K126" s="240">
        <f t="shared" si="17"/>
        <v>4.0914081599999999E-4</v>
      </c>
      <c r="L126" s="240">
        <f t="shared" si="17"/>
        <v>3.4672748E-4</v>
      </c>
      <c r="M126" s="240">
        <f t="shared" si="17"/>
        <v>1.5297636879999998E-3</v>
      </c>
      <c r="N126" s="240">
        <f t="shared" si="17"/>
        <v>2.2613782400000002E-4</v>
      </c>
      <c r="O126" s="240">
        <f t="shared" si="17"/>
        <v>3.7158465600000003E-4</v>
      </c>
      <c r="P126" s="240">
        <f t="shared" si="17"/>
        <v>3.3428949600000006E-4</v>
      </c>
      <c r="Q126" s="240">
        <f t="shared" si="17"/>
        <v>3.3382943999999998E-4</v>
      </c>
      <c r="R126" s="240">
        <f t="shared" si="17"/>
        <v>1.265841416E-3</v>
      </c>
      <c r="S126" s="240">
        <f t="shared" si="17"/>
        <v>2.4833779031999997E-2</v>
      </c>
      <c r="T126" s="240">
        <f t="shared" si="17"/>
        <v>1.3425840000000001E-6</v>
      </c>
      <c r="U126" s="240">
        <f t="shared" si="17"/>
        <v>1.9598173319999995E-3</v>
      </c>
      <c r="V126" s="240">
        <f t="shared" si="17"/>
        <v>1.3391735999999999E-3</v>
      </c>
      <c r="W126" s="240">
        <f t="shared" si="17"/>
        <v>1.4962956000000001E-6</v>
      </c>
      <c r="X126" s="240">
        <f t="shared" si="17"/>
        <v>1.1463119999999998E-6</v>
      </c>
      <c r="Y126" s="240">
        <f t="shared" si="17"/>
        <v>3.5635199999999999E-8</v>
      </c>
      <c r="Z126" s="240">
        <f t="shared" si="17"/>
        <v>0</v>
      </c>
      <c r="AA126" s="240">
        <f t="shared" si="17"/>
        <v>3.3030117587999996E-3</v>
      </c>
      <c r="AB126" s="240">
        <f t="shared" si="17"/>
        <v>2.81367907908E-2</v>
      </c>
      <c r="AC126" s="239"/>
    </row>
    <row r="127" spans="1:29" ht="22.5" customHeight="1" x14ac:dyDescent="0.35">
      <c r="A127" s="135"/>
      <c r="B127" s="13">
        <v>2010</v>
      </c>
      <c r="C127" s="229" t="s">
        <v>17</v>
      </c>
      <c r="D127" s="240">
        <f t="shared" si="17"/>
        <v>1.1346707736000002E-2</v>
      </c>
      <c r="E127" s="240">
        <f t="shared" si="17"/>
        <v>2.3805056E-3</v>
      </c>
      <c r="F127" s="240">
        <f t="shared" si="17"/>
        <v>4.1143814959999992E-3</v>
      </c>
      <c r="G127" s="240">
        <f t="shared" si="17"/>
        <v>2.9446512999999992E-3</v>
      </c>
      <c r="H127" s="240">
        <f t="shared" si="17"/>
        <v>2.0786246131999999E-2</v>
      </c>
      <c r="I127" s="240">
        <f t="shared" si="17"/>
        <v>5.2959451999999986E-4</v>
      </c>
      <c r="J127" s="240">
        <f t="shared" si="17"/>
        <v>1.7853652799999995E-4</v>
      </c>
      <c r="K127" s="240">
        <f t="shared" si="17"/>
        <v>3.59969344E-4</v>
      </c>
      <c r="L127" s="240">
        <f t="shared" si="17"/>
        <v>3.3421339999999995E-4</v>
      </c>
      <c r="M127" s="240">
        <f t="shared" si="17"/>
        <v>1.402313792E-3</v>
      </c>
      <c r="N127" s="240">
        <f t="shared" si="17"/>
        <v>2.0879953600000002E-4</v>
      </c>
      <c r="O127" s="240">
        <f t="shared" si="17"/>
        <v>4.711530240000001E-4</v>
      </c>
      <c r="P127" s="240">
        <f t="shared" si="17"/>
        <v>3.0566394400000004E-4</v>
      </c>
      <c r="Q127" s="240">
        <f t="shared" si="17"/>
        <v>3.6674096000000002E-4</v>
      </c>
      <c r="R127" s="240">
        <f t="shared" si="17"/>
        <v>1.3523574640000001E-3</v>
      </c>
      <c r="S127" s="240">
        <f t="shared" si="17"/>
        <v>2.3540917388000002E-2</v>
      </c>
      <c r="T127" s="240">
        <f t="shared" si="17"/>
        <v>1.4541760000000002E-6</v>
      </c>
      <c r="U127" s="240">
        <f t="shared" si="17"/>
        <v>1.8365429720000001E-3</v>
      </c>
      <c r="V127" s="240">
        <f t="shared" si="17"/>
        <v>1.3241632E-3</v>
      </c>
      <c r="W127" s="240">
        <f t="shared" si="17"/>
        <v>1.9205424000000001E-6</v>
      </c>
      <c r="X127" s="240">
        <f t="shared" si="17"/>
        <v>1.6411679999999998E-6</v>
      </c>
      <c r="Y127" s="240">
        <f t="shared" si="17"/>
        <v>5.3452799999999998E-8</v>
      </c>
      <c r="Z127" s="240">
        <f t="shared" si="17"/>
        <v>0</v>
      </c>
      <c r="AA127" s="240">
        <f t="shared" si="17"/>
        <v>3.1657755111999999E-3</v>
      </c>
      <c r="AB127" s="240">
        <f t="shared" si="17"/>
        <v>2.67066928992E-2</v>
      </c>
      <c r="AC127" s="239"/>
    </row>
    <row r="128" spans="1:29" ht="22.5" customHeight="1" x14ac:dyDescent="0.35">
      <c r="A128" s="135"/>
      <c r="B128" s="13">
        <v>2011</v>
      </c>
      <c r="C128" s="229" t="s">
        <v>17</v>
      </c>
      <c r="D128" s="240">
        <f t="shared" si="17"/>
        <v>1.0890453288E-2</v>
      </c>
      <c r="E128" s="240">
        <f t="shared" si="17"/>
        <v>2.4403117200000003E-3</v>
      </c>
      <c r="F128" s="240">
        <f t="shared" si="17"/>
        <v>3.5129449279999989E-3</v>
      </c>
      <c r="G128" s="240">
        <f t="shared" si="17"/>
        <v>2.6906083999999994E-3</v>
      </c>
      <c r="H128" s="240">
        <f t="shared" si="17"/>
        <v>1.9534318336000001E-2</v>
      </c>
      <c r="I128" s="240">
        <f t="shared" si="17"/>
        <v>4.7817055999999986E-4</v>
      </c>
      <c r="J128" s="240">
        <f t="shared" si="17"/>
        <v>1.6419614399999994E-4</v>
      </c>
      <c r="K128" s="240">
        <f t="shared" si="17"/>
        <v>3.1079787200000001E-4</v>
      </c>
      <c r="L128" s="240">
        <f t="shared" si="17"/>
        <v>3.2169932000000002E-4</v>
      </c>
      <c r="M128" s="240">
        <f t="shared" si="17"/>
        <v>1.2748638959999997E-3</v>
      </c>
      <c r="N128" s="240">
        <f t="shared" si="17"/>
        <v>1.9146124800000004E-4</v>
      </c>
      <c r="O128" s="240">
        <f t="shared" si="17"/>
        <v>5.7072139200000001E-4</v>
      </c>
      <c r="P128" s="240">
        <f t="shared" si="17"/>
        <v>2.7703839200000007E-4</v>
      </c>
      <c r="Q128" s="240">
        <f t="shared" si="17"/>
        <v>3.9965248000000005E-4</v>
      </c>
      <c r="R128" s="240">
        <f t="shared" si="17"/>
        <v>1.4388735120000001E-3</v>
      </c>
      <c r="S128" s="240">
        <f t="shared" si="17"/>
        <v>2.2248055744E-2</v>
      </c>
      <c r="T128" s="240">
        <f t="shared" si="17"/>
        <v>1.5657680000000003E-6</v>
      </c>
      <c r="U128" s="240">
        <f t="shared" si="17"/>
        <v>1.7132686119999999E-3</v>
      </c>
      <c r="V128" s="240">
        <f t="shared" si="17"/>
        <v>1.3091528000000001E-3</v>
      </c>
      <c r="W128" s="240">
        <f t="shared" si="17"/>
        <v>2.3447892000000002E-6</v>
      </c>
      <c r="X128" s="240">
        <f t="shared" si="17"/>
        <v>2.1360239999999998E-6</v>
      </c>
      <c r="Y128" s="240">
        <f t="shared" si="17"/>
        <v>7.1270399999999997E-8</v>
      </c>
      <c r="Z128" s="240">
        <f t="shared" si="17"/>
        <v>0</v>
      </c>
      <c r="AA128" s="240">
        <f t="shared" si="17"/>
        <v>3.0285392636000001E-3</v>
      </c>
      <c r="AB128" s="240">
        <f t="shared" si="17"/>
        <v>2.5276595007600003E-2</v>
      </c>
      <c r="AC128" s="239"/>
    </row>
    <row r="129" spans="1:29" ht="22.5" customHeight="1" x14ac:dyDescent="0.35">
      <c r="A129" s="135"/>
      <c r="B129" s="13">
        <v>2012</v>
      </c>
      <c r="C129" s="229" t="s">
        <v>17</v>
      </c>
      <c r="D129" s="240">
        <f t="shared" si="17"/>
        <v>1.0434198839999999E-2</v>
      </c>
      <c r="E129" s="240">
        <f t="shared" si="17"/>
        <v>2.5001178400000002E-3</v>
      </c>
      <c r="F129" s="240">
        <f t="shared" si="17"/>
        <v>2.91150836E-3</v>
      </c>
      <c r="G129" s="240">
        <f t="shared" si="17"/>
        <v>2.4365655000000001E-3</v>
      </c>
      <c r="H129" s="240">
        <f t="shared" si="17"/>
        <v>1.8282390539999999E-2</v>
      </c>
      <c r="I129" s="240">
        <f t="shared" si="17"/>
        <v>4.2674659999999997E-4</v>
      </c>
      <c r="J129" s="240">
        <f t="shared" si="17"/>
        <v>1.4985576000000001E-4</v>
      </c>
      <c r="K129" s="240">
        <f t="shared" si="17"/>
        <v>2.6162640000000002E-4</v>
      </c>
      <c r="L129" s="240">
        <f t="shared" si="17"/>
        <v>3.0918523999999998E-4</v>
      </c>
      <c r="M129" s="240">
        <f t="shared" si="17"/>
        <v>1.147414E-3</v>
      </c>
      <c r="N129" s="240">
        <f t="shared" si="17"/>
        <v>1.7412295999999998E-4</v>
      </c>
      <c r="O129" s="240">
        <f t="shared" si="17"/>
        <v>6.7028976000000002E-4</v>
      </c>
      <c r="P129" s="240">
        <f t="shared" si="17"/>
        <v>2.4841283999999994E-4</v>
      </c>
      <c r="Q129" s="240">
        <f t="shared" si="17"/>
        <v>4.3256399999999997E-4</v>
      </c>
      <c r="R129" s="240">
        <f t="shared" si="17"/>
        <v>1.5253895599999995E-3</v>
      </c>
      <c r="S129" s="240">
        <f t="shared" si="17"/>
        <v>2.0955194099999998E-2</v>
      </c>
      <c r="T129" s="240">
        <f t="shared" si="17"/>
        <v>1.67736E-6</v>
      </c>
      <c r="U129" s="240">
        <f t="shared" si="17"/>
        <v>1.5899942519999998E-3</v>
      </c>
      <c r="V129" s="240">
        <f t="shared" si="17"/>
        <v>1.2941424E-3</v>
      </c>
      <c r="W129" s="240">
        <f t="shared" si="17"/>
        <v>2.7690360000000002E-6</v>
      </c>
      <c r="X129" s="240">
        <f t="shared" si="17"/>
        <v>2.63088E-6</v>
      </c>
      <c r="Y129" s="240">
        <f t="shared" si="17"/>
        <v>8.9087999999999997E-8</v>
      </c>
      <c r="Z129" s="240">
        <f t="shared" si="17"/>
        <v>0</v>
      </c>
      <c r="AA129" s="240">
        <f t="shared" si="17"/>
        <v>2.891303016E-3</v>
      </c>
      <c r="AB129" s="240">
        <f t="shared" si="17"/>
        <v>2.3846497115999999E-2</v>
      </c>
      <c r="AC129" s="239"/>
    </row>
    <row r="130" spans="1:29" ht="22.5" customHeight="1" x14ac:dyDescent="0.35">
      <c r="A130" s="135"/>
      <c r="B130" s="13">
        <v>2013</v>
      </c>
      <c r="C130" s="229" t="s">
        <v>17</v>
      </c>
      <c r="D130" s="240">
        <f t="shared" si="17"/>
        <v>1.0636403245714287E-2</v>
      </c>
      <c r="E130" s="240">
        <f t="shared" si="17"/>
        <v>2.496223305714286E-3</v>
      </c>
      <c r="F130" s="240">
        <f t="shared" si="17"/>
        <v>2.8931296514285712E-3</v>
      </c>
      <c r="G130" s="240">
        <f t="shared" si="17"/>
        <v>2.348359928571428E-3</v>
      </c>
      <c r="H130" s="240">
        <f t="shared" si="17"/>
        <v>1.8374116131428569E-2</v>
      </c>
      <c r="I130" s="240">
        <f t="shared" ref="I130:AB130" si="18">I16*$D$114/10^9</f>
        <v>4.1712439999999997E-4</v>
      </c>
      <c r="J130" s="240">
        <f t="shared" si="18"/>
        <v>1.5309216E-4</v>
      </c>
      <c r="K130" s="240">
        <f t="shared" si="18"/>
        <v>2.6196047999999997E-4</v>
      </c>
      <c r="L130" s="240">
        <f t="shared" si="18"/>
        <v>2.9805039999999998E-4</v>
      </c>
      <c r="M130" s="240">
        <f t="shared" si="18"/>
        <v>1.1302274399999999E-3</v>
      </c>
      <c r="N130" s="240">
        <f t="shared" si="18"/>
        <v>1.6832992E-4</v>
      </c>
      <c r="O130" s="240">
        <f t="shared" si="18"/>
        <v>6.9662838857142864E-4</v>
      </c>
      <c r="P130" s="240">
        <f t="shared" si="18"/>
        <v>2.2888158857142858E-4</v>
      </c>
      <c r="Q130" s="240">
        <f t="shared" si="18"/>
        <v>3.9974262857142855E-4</v>
      </c>
      <c r="R130" s="240">
        <f t="shared" si="18"/>
        <v>1.4935825257142857E-3</v>
      </c>
      <c r="S130" s="240">
        <f t="shared" si="18"/>
        <v>2.0997926097142853E-2</v>
      </c>
      <c r="T130" s="240">
        <f t="shared" si="18"/>
        <v>1.6833257142857143E-6</v>
      </c>
      <c r="U130" s="240">
        <f t="shared" si="18"/>
        <v>1.6106078497142855E-3</v>
      </c>
      <c r="V130" s="240">
        <f t="shared" si="18"/>
        <v>1.4534965714285714E-3</v>
      </c>
      <c r="W130" s="240">
        <f t="shared" si="18"/>
        <v>3.3896194285714282E-6</v>
      </c>
      <c r="X130" s="240">
        <f t="shared" si="18"/>
        <v>2.3035114285714283E-6</v>
      </c>
      <c r="Y130" s="240">
        <f t="shared" si="18"/>
        <v>1.3151085714285717E-7</v>
      </c>
      <c r="Z130" s="240">
        <f t="shared" si="18"/>
        <v>0</v>
      </c>
      <c r="AA130" s="240">
        <f t="shared" si="18"/>
        <v>3.0716123885714272E-3</v>
      </c>
      <c r="AB130" s="240">
        <f t="shared" si="18"/>
        <v>2.4069538485714283E-2</v>
      </c>
      <c r="AC130" s="239"/>
    </row>
    <row r="131" spans="1:29" ht="22.5" customHeight="1" x14ac:dyDescent="0.35">
      <c r="A131" s="135"/>
      <c r="B131" s="13">
        <v>2014</v>
      </c>
      <c r="C131" s="229" t="s">
        <v>17</v>
      </c>
      <c r="D131" s="240">
        <f t="shared" ref="D131:AB140" si="19">D17*$D$114/10^9</f>
        <v>1.0838607651428571E-2</v>
      </c>
      <c r="E131" s="240">
        <f t="shared" si="19"/>
        <v>2.4923287714285714E-3</v>
      </c>
      <c r="F131" s="240">
        <f t="shared" si="19"/>
        <v>2.8747509428571419E-3</v>
      </c>
      <c r="G131" s="240">
        <f t="shared" si="19"/>
        <v>2.2601543571428569E-3</v>
      </c>
      <c r="H131" s="240">
        <f t="shared" si="19"/>
        <v>1.8465841722857139E-2</v>
      </c>
      <c r="I131" s="240">
        <f t="shared" si="19"/>
        <v>4.0750220000000003E-4</v>
      </c>
      <c r="J131" s="240">
        <f t="shared" si="19"/>
        <v>1.5632856E-4</v>
      </c>
      <c r="K131" s="240">
        <f t="shared" si="19"/>
        <v>2.6229455999999998E-4</v>
      </c>
      <c r="L131" s="240">
        <f t="shared" si="19"/>
        <v>2.8691555999999998E-4</v>
      </c>
      <c r="M131" s="240">
        <f t="shared" si="19"/>
        <v>1.11304088E-3</v>
      </c>
      <c r="N131" s="240">
        <f t="shared" si="19"/>
        <v>1.6253688E-4</v>
      </c>
      <c r="O131" s="240">
        <f t="shared" si="19"/>
        <v>7.2296701714285715E-4</v>
      </c>
      <c r="P131" s="240">
        <f t="shared" si="19"/>
        <v>2.0935033714285714E-4</v>
      </c>
      <c r="Q131" s="240">
        <f t="shared" si="19"/>
        <v>3.6692125714285712E-4</v>
      </c>
      <c r="R131" s="240">
        <f t="shared" si="19"/>
        <v>1.4617754914285715E-3</v>
      </c>
      <c r="S131" s="240">
        <f t="shared" si="19"/>
        <v>2.1040658094285715E-2</v>
      </c>
      <c r="T131" s="240">
        <f t="shared" si="19"/>
        <v>1.6892914285714284E-6</v>
      </c>
      <c r="U131" s="240">
        <f t="shared" si="19"/>
        <v>1.6312214474285712E-3</v>
      </c>
      <c r="V131" s="240">
        <f t="shared" si="19"/>
        <v>1.6128507428571426E-3</v>
      </c>
      <c r="W131" s="240">
        <f t="shared" si="19"/>
        <v>4.0102028571428562E-6</v>
      </c>
      <c r="X131" s="240">
        <f t="shared" si="19"/>
        <v>1.9761428571428571E-6</v>
      </c>
      <c r="Y131" s="240">
        <f t="shared" si="19"/>
        <v>1.7393371428571429E-7</v>
      </c>
      <c r="Z131" s="240">
        <f t="shared" si="19"/>
        <v>0</v>
      </c>
      <c r="AA131" s="240">
        <f t="shared" si="19"/>
        <v>3.2519217611428567E-3</v>
      </c>
      <c r="AB131" s="240">
        <f t="shared" si="19"/>
        <v>2.4292579855428573E-2</v>
      </c>
      <c r="AC131" s="239"/>
    </row>
    <row r="132" spans="1:29" ht="22.5" customHeight="1" x14ac:dyDescent="0.35">
      <c r="A132" s="135"/>
      <c r="B132" s="13">
        <v>2015</v>
      </c>
      <c r="C132" s="229" t="s">
        <v>17</v>
      </c>
      <c r="D132" s="240">
        <f t="shared" si="19"/>
        <v>1.1040812057142857E-2</v>
      </c>
      <c r="E132" s="240">
        <f t="shared" si="19"/>
        <v>2.4884342371428573E-3</v>
      </c>
      <c r="F132" s="240">
        <f t="shared" si="19"/>
        <v>2.8563722342857139E-3</v>
      </c>
      <c r="G132" s="240">
        <f t="shared" si="19"/>
        <v>2.1719487857142848E-3</v>
      </c>
      <c r="H132" s="240">
        <f t="shared" si="19"/>
        <v>1.8557567314285713E-2</v>
      </c>
      <c r="I132" s="240">
        <f t="shared" si="19"/>
        <v>3.9787999999999998E-4</v>
      </c>
      <c r="J132" s="240">
        <f t="shared" si="19"/>
        <v>1.5956495999999999E-4</v>
      </c>
      <c r="K132" s="240">
        <f t="shared" si="19"/>
        <v>2.6262864000000004E-4</v>
      </c>
      <c r="L132" s="240">
        <f t="shared" si="19"/>
        <v>2.7578071999999999E-4</v>
      </c>
      <c r="M132" s="240">
        <f t="shared" si="19"/>
        <v>1.0958543199999999E-3</v>
      </c>
      <c r="N132" s="240">
        <f t="shared" si="19"/>
        <v>1.5674384000000002E-4</v>
      </c>
      <c r="O132" s="240">
        <f t="shared" si="19"/>
        <v>7.4930564571428577E-4</v>
      </c>
      <c r="P132" s="240">
        <f t="shared" si="19"/>
        <v>1.8981908571428575E-4</v>
      </c>
      <c r="Q132" s="240">
        <f t="shared" si="19"/>
        <v>3.3409988571428563E-4</v>
      </c>
      <c r="R132" s="240">
        <f t="shared" si="19"/>
        <v>1.4299684571428572E-3</v>
      </c>
      <c r="S132" s="240">
        <f t="shared" si="19"/>
        <v>2.108339009142857E-2</v>
      </c>
      <c r="T132" s="240">
        <f t="shared" si="19"/>
        <v>1.6952571428571428E-6</v>
      </c>
      <c r="U132" s="240">
        <f t="shared" si="19"/>
        <v>1.6518350451428568E-3</v>
      </c>
      <c r="V132" s="240">
        <f t="shared" si="19"/>
        <v>1.7722049142857143E-3</v>
      </c>
      <c r="W132" s="240">
        <f t="shared" si="19"/>
        <v>4.6307862857142841E-6</v>
      </c>
      <c r="X132" s="240">
        <f t="shared" si="19"/>
        <v>1.6487742857142855E-6</v>
      </c>
      <c r="Y132" s="240">
        <f t="shared" si="19"/>
        <v>2.1635657142857148E-7</v>
      </c>
      <c r="Z132" s="240">
        <f t="shared" si="19"/>
        <v>0</v>
      </c>
      <c r="AA132" s="240">
        <f t="shared" si="19"/>
        <v>3.4322311337142857E-3</v>
      </c>
      <c r="AB132" s="240">
        <f t="shared" si="19"/>
        <v>2.4515621225142854E-2</v>
      </c>
      <c r="AC132" s="239"/>
    </row>
    <row r="133" spans="1:29" ht="22.5" customHeight="1" x14ac:dyDescent="0.35">
      <c r="A133" s="135"/>
      <c r="B133" s="13">
        <v>2016</v>
      </c>
      <c r="C133" s="229" t="s">
        <v>17</v>
      </c>
      <c r="D133" s="240">
        <f t="shared" si="19"/>
        <v>1.1243016462857141E-2</v>
      </c>
      <c r="E133" s="240">
        <f t="shared" si="19"/>
        <v>2.4845397028571427E-3</v>
      </c>
      <c r="F133" s="240">
        <f t="shared" si="19"/>
        <v>2.8379935257142851E-3</v>
      </c>
      <c r="G133" s="240">
        <f t="shared" si="19"/>
        <v>2.0837432142857132E-3</v>
      </c>
      <c r="H133" s="240">
        <f t="shared" si="19"/>
        <v>1.8649292905714286E-2</v>
      </c>
      <c r="I133" s="240">
        <f t="shared" si="19"/>
        <v>3.8825779999999998E-4</v>
      </c>
      <c r="J133" s="240">
        <f t="shared" si="19"/>
        <v>1.6280135999999999E-4</v>
      </c>
      <c r="K133" s="240">
        <f t="shared" si="19"/>
        <v>2.6296272000000004E-4</v>
      </c>
      <c r="L133" s="240">
        <f t="shared" si="19"/>
        <v>2.6464587999999999E-4</v>
      </c>
      <c r="M133" s="240">
        <f t="shared" si="19"/>
        <v>1.0786677599999999E-3</v>
      </c>
      <c r="N133" s="240">
        <f t="shared" si="19"/>
        <v>1.5095080000000001E-4</v>
      </c>
      <c r="O133" s="240">
        <f t="shared" si="19"/>
        <v>7.756442742857145E-4</v>
      </c>
      <c r="P133" s="240">
        <f t="shared" si="19"/>
        <v>1.7028783428571436E-4</v>
      </c>
      <c r="Q133" s="240">
        <f t="shared" si="19"/>
        <v>3.0127851428571426E-4</v>
      </c>
      <c r="R133" s="240">
        <f t="shared" si="19"/>
        <v>1.3981614228571429E-3</v>
      </c>
      <c r="S133" s="240">
        <f t="shared" si="19"/>
        <v>2.1126122088571429E-2</v>
      </c>
      <c r="T133" s="240">
        <f t="shared" si="19"/>
        <v>1.7012228571428571E-6</v>
      </c>
      <c r="U133" s="240">
        <f t="shared" si="19"/>
        <v>1.6724486428571423E-3</v>
      </c>
      <c r="V133" s="240">
        <f t="shared" si="19"/>
        <v>1.9315590857142857E-3</v>
      </c>
      <c r="W133" s="240">
        <f t="shared" si="19"/>
        <v>5.251369714285713E-6</v>
      </c>
      <c r="X133" s="240">
        <f t="shared" si="19"/>
        <v>1.3214057142857141E-6</v>
      </c>
      <c r="Y133" s="240">
        <f t="shared" si="19"/>
        <v>2.5877942857142863E-7</v>
      </c>
      <c r="Z133" s="240">
        <f t="shared" si="19"/>
        <v>0</v>
      </c>
      <c r="AA133" s="240">
        <f t="shared" si="19"/>
        <v>3.6125405062857143E-3</v>
      </c>
      <c r="AB133" s="240">
        <f t="shared" si="19"/>
        <v>2.4738662594857141E-2</v>
      </c>
      <c r="AC133" s="239"/>
    </row>
    <row r="134" spans="1:29" ht="22.5" customHeight="1" x14ac:dyDescent="0.35">
      <c r="A134" s="135"/>
      <c r="B134" s="13">
        <v>2017</v>
      </c>
      <c r="C134" s="229" t="s">
        <v>17</v>
      </c>
      <c r="D134" s="240">
        <f t="shared" si="19"/>
        <v>1.1445220868571429E-2</v>
      </c>
      <c r="E134" s="240">
        <f t="shared" si="19"/>
        <v>2.4806451685714286E-3</v>
      </c>
      <c r="F134" s="240">
        <f t="shared" si="19"/>
        <v>2.8196148171428567E-3</v>
      </c>
      <c r="G134" s="240">
        <f t="shared" si="19"/>
        <v>1.995537642857142E-3</v>
      </c>
      <c r="H134" s="240">
        <f t="shared" si="19"/>
        <v>1.8741018497142856E-2</v>
      </c>
      <c r="I134" s="240">
        <f t="shared" si="19"/>
        <v>3.7863559999999998E-4</v>
      </c>
      <c r="J134" s="240">
        <f t="shared" si="19"/>
        <v>1.6603776000000001E-4</v>
      </c>
      <c r="K134" s="240">
        <f t="shared" si="19"/>
        <v>2.6329680000000005E-4</v>
      </c>
      <c r="L134" s="240">
        <f t="shared" si="19"/>
        <v>2.5351104E-4</v>
      </c>
      <c r="M134" s="240">
        <f t="shared" si="19"/>
        <v>1.0614812E-3</v>
      </c>
      <c r="N134" s="240">
        <f t="shared" si="19"/>
        <v>1.4515776000000001E-4</v>
      </c>
      <c r="O134" s="240">
        <f t="shared" si="19"/>
        <v>8.0198290285714302E-4</v>
      </c>
      <c r="P134" s="240">
        <f t="shared" si="19"/>
        <v>1.5075658285714291E-4</v>
      </c>
      <c r="Q134" s="240">
        <f t="shared" si="19"/>
        <v>2.6845714285714278E-4</v>
      </c>
      <c r="R134" s="240">
        <f t="shared" si="19"/>
        <v>1.3663543885714289E-3</v>
      </c>
      <c r="S134" s="240">
        <f t="shared" si="19"/>
        <v>2.1168854085714284E-2</v>
      </c>
      <c r="T134" s="240">
        <f t="shared" si="19"/>
        <v>1.707188571428571E-6</v>
      </c>
      <c r="U134" s="240">
        <f t="shared" si="19"/>
        <v>1.693062240571428E-3</v>
      </c>
      <c r="V134" s="240">
        <f t="shared" si="19"/>
        <v>2.0909132571428572E-3</v>
      </c>
      <c r="W134" s="240">
        <f t="shared" si="19"/>
        <v>5.8719531428571409E-6</v>
      </c>
      <c r="X134" s="240">
        <f t="shared" si="19"/>
        <v>9.9403714285714269E-7</v>
      </c>
      <c r="Y134" s="240">
        <f t="shared" si="19"/>
        <v>3.0120228571428573E-7</v>
      </c>
      <c r="Z134" s="240">
        <f t="shared" si="19"/>
        <v>0</v>
      </c>
      <c r="AA134" s="240">
        <f t="shared" si="19"/>
        <v>3.7928498788571416E-3</v>
      </c>
      <c r="AB134" s="240">
        <f t="shared" si="19"/>
        <v>2.4961703964571428E-2</v>
      </c>
      <c r="AC134" s="239"/>
    </row>
    <row r="135" spans="1:29" ht="22.5" customHeight="1" x14ac:dyDescent="0.35">
      <c r="A135" s="135"/>
      <c r="B135" s="13">
        <v>2018</v>
      </c>
      <c r="C135" s="229" t="s">
        <v>17</v>
      </c>
      <c r="D135" s="240">
        <f t="shared" si="19"/>
        <v>1.1647425274285715E-2</v>
      </c>
      <c r="E135" s="240">
        <f t="shared" si="19"/>
        <v>2.476750634285714E-3</v>
      </c>
      <c r="F135" s="240">
        <f t="shared" si="19"/>
        <v>2.8012361085714278E-3</v>
      </c>
      <c r="G135" s="240">
        <f t="shared" si="19"/>
        <v>1.9073320714285702E-3</v>
      </c>
      <c r="H135" s="240">
        <f t="shared" si="19"/>
        <v>1.8832744088571426E-2</v>
      </c>
      <c r="I135" s="240">
        <f t="shared" si="19"/>
        <v>3.6901339999999999E-4</v>
      </c>
      <c r="J135" s="240">
        <f t="shared" si="19"/>
        <v>1.6927416E-4</v>
      </c>
      <c r="K135" s="240">
        <f t="shared" si="19"/>
        <v>2.6363088000000006E-4</v>
      </c>
      <c r="L135" s="240">
        <f t="shared" si="19"/>
        <v>2.4237619999999997E-4</v>
      </c>
      <c r="M135" s="240">
        <f t="shared" si="19"/>
        <v>1.0442946399999999E-3</v>
      </c>
      <c r="N135" s="240">
        <f t="shared" si="19"/>
        <v>1.3936472E-4</v>
      </c>
      <c r="O135" s="240">
        <f t="shared" si="19"/>
        <v>8.2832153142857153E-4</v>
      </c>
      <c r="P135" s="240">
        <f t="shared" si="19"/>
        <v>1.312253314285715E-4</v>
      </c>
      <c r="Q135" s="240">
        <f t="shared" si="19"/>
        <v>2.3563577142857135E-4</v>
      </c>
      <c r="R135" s="240">
        <f t="shared" si="19"/>
        <v>1.3345473542857142E-3</v>
      </c>
      <c r="S135" s="240">
        <f t="shared" si="19"/>
        <v>2.1211586082857139E-2</v>
      </c>
      <c r="T135" s="240">
        <f t="shared" si="19"/>
        <v>1.7131542857142856E-6</v>
      </c>
      <c r="U135" s="240">
        <f t="shared" si="19"/>
        <v>1.7136758382857132E-3</v>
      </c>
      <c r="V135" s="240">
        <f t="shared" si="19"/>
        <v>2.2502674285714286E-3</v>
      </c>
      <c r="W135" s="240">
        <f t="shared" si="19"/>
        <v>6.4925365714285698E-6</v>
      </c>
      <c r="X135" s="240">
        <f t="shared" si="19"/>
        <v>6.6666857142857117E-7</v>
      </c>
      <c r="Y135" s="240">
        <f t="shared" si="19"/>
        <v>3.4362514285714289E-7</v>
      </c>
      <c r="Z135" s="240">
        <f t="shared" si="19"/>
        <v>0</v>
      </c>
      <c r="AA135" s="240">
        <f t="shared" si="19"/>
        <v>3.9731592514285702E-3</v>
      </c>
      <c r="AB135" s="240">
        <f t="shared" si="19"/>
        <v>2.5184745334285715E-2</v>
      </c>
      <c r="AC135" s="239"/>
    </row>
    <row r="136" spans="1:29" ht="22.5" customHeight="1" x14ac:dyDescent="0.35">
      <c r="A136" s="135"/>
      <c r="B136" s="13">
        <v>2019</v>
      </c>
      <c r="C136" s="229" t="s">
        <v>17</v>
      </c>
      <c r="D136" s="240">
        <f t="shared" si="19"/>
        <v>1.1849629679999999E-2</v>
      </c>
      <c r="E136" s="240">
        <f t="shared" si="19"/>
        <v>2.4728561000000003E-3</v>
      </c>
      <c r="F136" s="240">
        <f t="shared" si="19"/>
        <v>2.7828573999999994E-3</v>
      </c>
      <c r="G136" s="240">
        <f t="shared" si="19"/>
        <v>1.8191265000000001E-3</v>
      </c>
      <c r="H136" s="240">
        <f t="shared" si="19"/>
        <v>1.892446968E-2</v>
      </c>
      <c r="I136" s="240">
        <f t="shared" si="19"/>
        <v>3.5939119999999999E-4</v>
      </c>
      <c r="J136" s="240">
        <f t="shared" si="19"/>
        <v>1.7251055999999997E-4</v>
      </c>
      <c r="K136" s="240">
        <f t="shared" si="19"/>
        <v>2.6396495999999995E-4</v>
      </c>
      <c r="L136" s="240">
        <f t="shared" si="19"/>
        <v>2.3124135999999998E-4</v>
      </c>
      <c r="M136" s="240">
        <f t="shared" si="19"/>
        <v>1.0271080799999998E-3</v>
      </c>
      <c r="N136" s="240">
        <f t="shared" si="19"/>
        <v>1.3357168000000002E-4</v>
      </c>
      <c r="O136" s="240">
        <f t="shared" si="19"/>
        <v>8.5466016000000004E-4</v>
      </c>
      <c r="P136" s="240">
        <f t="shared" si="19"/>
        <v>1.1169407999999998E-4</v>
      </c>
      <c r="Q136" s="240">
        <f t="shared" si="19"/>
        <v>2.028144E-4</v>
      </c>
      <c r="R136" s="240">
        <f t="shared" si="19"/>
        <v>1.3027403200000002E-3</v>
      </c>
      <c r="S136" s="240">
        <f t="shared" si="19"/>
        <v>2.1254318079999997E-2</v>
      </c>
      <c r="T136" s="240">
        <f t="shared" si="19"/>
        <v>1.7191200000000001E-6</v>
      </c>
      <c r="U136" s="240">
        <f t="shared" si="19"/>
        <v>1.7342894359999997E-3</v>
      </c>
      <c r="V136" s="240">
        <f t="shared" si="19"/>
        <v>2.4096216E-3</v>
      </c>
      <c r="W136" s="240">
        <f t="shared" si="19"/>
        <v>7.1131199999999986E-6</v>
      </c>
      <c r="X136" s="240">
        <f t="shared" si="19"/>
        <v>3.3930000000000003E-7</v>
      </c>
      <c r="Y136" s="240">
        <f t="shared" si="19"/>
        <v>3.8604799999999999E-7</v>
      </c>
      <c r="Z136" s="240">
        <f t="shared" si="19"/>
        <v>0</v>
      </c>
      <c r="AA136" s="240">
        <f t="shared" si="19"/>
        <v>4.1534686240000005E-3</v>
      </c>
      <c r="AB136" s="240">
        <f t="shared" si="19"/>
        <v>2.5407786703999999E-2</v>
      </c>
      <c r="AC136" s="239"/>
    </row>
    <row r="137" spans="1:29" ht="22.5" customHeight="1" x14ac:dyDescent="0.35">
      <c r="A137" s="135"/>
      <c r="B137" s="13">
        <v>2020</v>
      </c>
      <c r="C137" s="229" t="s">
        <v>17</v>
      </c>
      <c r="D137" s="240">
        <f t="shared" si="19"/>
        <v>1.2066936203131182E-2</v>
      </c>
      <c r="E137" s="240">
        <f t="shared" si="19"/>
        <v>2.4689859083936931E-3</v>
      </c>
      <c r="F137" s="240">
        <f t="shared" si="19"/>
        <v>2.7649487310589319E-3</v>
      </c>
      <c r="G137" s="240">
        <f t="shared" si="19"/>
        <v>1.7447457897778809E-3</v>
      </c>
      <c r="H137" s="240">
        <f t="shared" si="19"/>
        <v>1.9045616632361689E-2</v>
      </c>
      <c r="I137" s="240">
        <f t="shared" si="19"/>
        <v>3.5067912975761579E-4</v>
      </c>
      <c r="J137" s="240">
        <f t="shared" si="19"/>
        <v>1.7601524777133574E-4</v>
      </c>
      <c r="K137" s="240">
        <f t="shared" si="19"/>
        <v>2.6430074205433706E-4</v>
      </c>
      <c r="L137" s="240">
        <f t="shared" si="19"/>
        <v>2.2184192430002784E-4</v>
      </c>
      <c r="M137" s="240">
        <f t="shared" si="19"/>
        <v>1.0128370438833164E-3</v>
      </c>
      <c r="N137" s="240">
        <f t="shared" si="19"/>
        <v>1.286072881842292E-4</v>
      </c>
      <c r="O137" s="240">
        <f t="shared" si="19"/>
        <v>8.848492743709339E-4</v>
      </c>
      <c r="P137" s="240">
        <f t="shared" si="19"/>
        <v>9.9641021631590931E-5</v>
      </c>
      <c r="Q137" s="240">
        <f t="shared" si="19"/>
        <v>1.8201438114387794E-4</v>
      </c>
      <c r="R137" s="240">
        <f t="shared" si="19"/>
        <v>1.2951119653306317E-3</v>
      </c>
      <c r="S137" s="240">
        <f t="shared" si="19"/>
        <v>2.1353565641575638E-2</v>
      </c>
      <c r="T137" s="240">
        <f t="shared" si="19"/>
        <v>1.7251699883224235E-6</v>
      </c>
      <c r="U137" s="240">
        <f t="shared" si="19"/>
        <v>1.755945412497467E-3</v>
      </c>
      <c r="V137" s="240">
        <f t="shared" si="19"/>
        <v>2.6333921136713332E-3</v>
      </c>
      <c r="W137" s="240">
        <f t="shared" si="19"/>
        <v>8.139415364023693E-6</v>
      </c>
      <c r="X137" s="240">
        <f t="shared" si="19"/>
        <v>2.5322698071002113E-7</v>
      </c>
      <c r="Y137" s="240">
        <f t="shared" si="19"/>
        <v>4.7600979805973371E-7</v>
      </c>
      <c r="Z137" s="240">
        <f t="shared" si="19"/>
        <v>0</v>
      </c>
      <c r="AA137" s="240">
        <f t="shared" si="19"/>
        <v>4.399931348299916E-3</v>
      </c>
      <c r="AB137" s="240">
        <f t="shared" si="19"/>
        <v>2.5753496989875554E-2</v>
      </c>
      <c r="AC137" s="239"/>
    </row>
    <row r="138" spans="1:29" ht="22.5" customHeight="1" x14ac:dyDescent="0.35">
      <c r="A138" s="135"/>
      <c r="B138" s="13">
        <v>2021</v>
      </c>
      <c r="C138" s="229" t="s">
        <v>17</v>
      </c>
      <c r="D138" s="240">
        <f t="shared" si="19"/>
        <v>1.2288227840250786E-2</v>
      </c>
      <c r="E138" s="240">
        <f t="shared" si="19"/>
        <v>2.4651217739061443E-3</v>
      </c>
      <c r="F138" s="240">
        <f t="shared" si="19"/>
        <v>2.7471553107192622E-3</v>
      </c>
      <c r="G138" s="240">
        <f t="shared" si="19"/>
        <v>1.6734063689070782E-3</v>
      </c>
      <c r="H138" s="240">
        <f t="shared" si="19"/>
        <v>1.9173911293783274E-2</v>
      </c>
      <c r="I138" s="240">
        <f t="shared" si="19"/>
        <v>3.4217825046233376E-4</v>
      </c>
      <c r="J138" s="240">
        <f t="shared" si="19"/>
        <v>1.795911360325114E-4</v>
      </c>
      <c r="K138" s="240">
        <f t="shared" si="19"/>
        <v>2.6463695124713993E-4</v>
      </c>
      <c r="L138" s="240">
        <f t="shared" si="19"/>
        <v>2.1282455429746339E-4</v>
      </c>
      <c r="M138" s="240">
        <f t="shared" si="19"/>
        <v>9.9923089203944842E-4</v>
      </c>
      <c r="N138" s="240">
        <f t="shared" si="19"/>
        <v>1.2382740543580328E-4</v>
      </c>
      <c r="O138" s="240">
        <f t="shared" si="19"/>
        <v>9.161047571876619E-4</v>
      </c>
      <c r="P138" s="240">
        <f t="shared" si="19"/>
        <v>8.888862499952702E-5</v>
      </c>
      <c r="Q138" s="240">
        <f t="shared" si="19"/>
        <v>1.6334754802020405E-4</v>
      </c>
      <c r="R138" s="240">
        <f t="shared" si="19"/>
        <v>1.2921683356431964E-3</v>
      </c>
      <c r="S138" s="240">
        <f t="shared" si="19"/>
        <v>2.1465310521465917E-2</v>
      </c>
      <c r="T138" s="240">
        <f t="shared" si="19"/>
        <v>1.7312412679791929E-6</v>
      </c>
      <c r="U138" s="240">
        <f t="shared" si="19"/>
        <v>1.7778718059785837E-3</v>
      </c>
      <c r="V138" s="240">
        <f t="shared" si="19"/>
        <v>2.8779431693118835E-3</v>
      </c>
      <c r="W138" s="240">
        <f t="shared" si="19"/>
        <v>9.3137867023338486E-6</v>
      </c>
      <c r="X138" s="240">
        <f t="shared" si="19"/>
        <v>1.889888115517637E-7</v>
      </c>
      <c r="Y138" s="240">
        <f t="shared" si="19"/>
        <v>5.8693563455546571E-7</v>
      </c>
      <c r="Z138" s="240">
        <f t="shared" si="19"/>
        <v>0</v>
      </c>
      <c r="AA138" s="240">
        <f t="shared" si="19"/>
        <v>4.6676359277068868E-3</v>
      </c>
      <c r="AB138" s="240">
        <f t="shared" si="19"/>
        <v>2.6132946449172807E-2</v>
      </c>
      <c r="AC138" s="239"/>
    </row>
    <row r="139" spans="1:29" ht="22.5" customHeight="1" x14ac:dyDescent="0.35">
      <c r="A139" s="135"/>
      <c r="B139" s="229">
        <v>2022</v>
      </c>
      <c r="C139" s="229" t="s">
        <v>17</v>
      </c>
      <c r="D139" s="240">
        <f t="shared" si="19"/>
        <v>1.2513577673074315E-2</v>
      </c>
      <c r="E139" s="240">
        <f t="shared" si="19"/>
        <v>2.4612636870575415E-3</v>
      </c>
      <c r="F139" s="240">
        <f t="shared" si="19"/>
        <v>2.7294763973155908E-3</v>
      </c>
      <c r="G139" s="240">
        <f t="shared" si="19"/>
        <v>1.6049838847040688E-3</v>
      </c>
      <c r="H139" s="240">
        <f t="shared" si="19"/>
        <v>1.9309301642151517E-2</v>
      </c>
      <c r="I139" s="240">
        <f t="shared" si="19"/>
        <v>3.3388344259435037E-4</v>
      </c>
      <c r="J139" s="240">
        <f t="shared" si="19"/>
        <v>1.8323967127750415E-4</v>
      </c>
      <c r="K139" s="240">
        <f t="shared" si="19"/>
        <v>2.649735881217587E-4</v>
      </c>
      <c r="L139" s="240">
        <f t="shared" si="19"/>
        <v>2.0417371989009676E-4</v>
      </c>
      <c r="M139" s="240">
        <f t="shared" si="19"/>
        <v>9.8627042188371029E-4</v>
      </c>
      <c r="N139" s="240">
        <f t="shared" si="19"/>
        <v>1.1922517419851078E-4</v>
      </c>
      <c r="O139" s="240">
        <f t="shared" si="19"/>
        <v>9.4846427572482534E-4</v>
      </c>
      <c r="P139" s="240">
        <f t="shared" si="19"/>
        <v>7.9296533946832679E-5</v>
      </c>
      <c r="Q139" s="240">
        <f t="shared" si="19"/>
        <v>1.4659512768455953E-4</v>
      </c>
      <c r="R139" s="240">
        <f t="shared" si="19"/>
        <v>1.2935811115547286E-3</v>
      </c>
      <c r="S139" s="240">
        <f t="shared" si="19"/>
        <v>2.1589153175589956E-2</v>
      </c>
      <c r="T139" s="240">
        <f t="shared" si="19"/>
        <v>1.737333913899531E-6</v>
      </c>
      <c r="U139" s="240">
        <f t="shared" si="19"/>
        <v>1.8000719931253043E-3</v>
      </c>
      <c r="V139" s="240">
        <f t="shared" si="19"/>
        <v>3.145204560608269E-3</v>
      </c>
      <c r="W139" s="240">
        <f t="shared" si="19"/>
        <v>1.0657598716486675E-5</v>
      </c>
      <c r="X139" s="240">
        <f t="shared" si="19"/>
        <v>1.4104646665849773E-7</v>
      </c>
      <c r="Y139" s="240">
        <f t="shared" si="19"/>
        <v>7.2371081543955378E-7</v>
      </c>
      <c r="Z139" s="240">
        <f t="shared" si="19"/>
        <v>0</v>
      </c>
      <c r="AA139" s="240">
        <f t="shared" si="19"/>
        <v>4.9585362436460586E-3</v>
      </c>
      <c r="AB139" s="240">
        <f t="shared" si="19"/>
        <v>2.6547689419236013E-2</v>
      </c>
      <c r="AC139" s="239"/>
    </row>
    <row r="140" spans="1:29" ht="22.5" customHeight="1" x14ac:dyDescent="0.35">
      <c r="A140" s="135"/>
      <c r="B140" s="236">
        <v>2023</v>
      </c>
      <c r="C140" s="236" t="s">
        <v>17</v>
      </c>
      <c r="D140" s="241">
        <f t="shared" si="19"/>
        <v>1.2743060123539195E-2</v>
      </c>
      <c r="E140" s="241">
        <f t="shared" si="19"/>
        <v>2.4574116383829108E-3</v>
      </c>
      <c r="F140" s="241">
        <f t="shared" si="19"/>
        <v>2.7119112539553945E-3</v>
      </c>
      <c r="G140" s="241">
        <f t="shared" si="19"/>
        <v>1.5393590690360303E-3</v>
      </c>
      <c r="H140" s="241">
        <f t="shared" si="19"/>
        <v>1.9451742084913529E-2</v>
      </c>
      <c r="I140" s="241">
        <f t="shared" si="19"/>
        <v>3.2578971073711222E-4</v>
      </c>
      <c r="J140" s="241">
        <f t="shared" si="19"/>
        <v>1.8696232938695471E-4</v>
      </c>
      <c r="K140" s="241">
        <f t="shared" si="19"/>
        <v>2.6531065322223498E-4</v>
      </c>
      <c r="L140" s="241">
        <f t="shared" si="19"/>
        <v>1.9587452223907494E-4</v>
      </c>
      <c r="M140" s="241">
        <f t="shared" si="19"/>
        <v>9.7393721558537683E-4</v>
      </c>
      <c r="N140" s="241">
        <f t="shared" si="19"/>
        <v>1.1479399178750168E-4</v>
      </c>
      <c r="O140" s="241">
        <f t="shared" si="19"/>
        <v>9.8196682777615982E-4</v>
      </c>
      <c r="P140" s="241">
        <f t="shared" si="19"/>
        <v>7.0739538338169224E-5</v>
      </c>
      <c r="Q140" s="241">
        <f t="shared" si="19"/>
        <v>1.3156078387043953E-4</v>
      </c>
      <c r="R140" s="241">
        <f t="shared" si="19"/>
        <v>1.2990611417722699E-3</v>
      </c>
      <c r="S140" s="241">
        <f t="shared" si="19"/>
        <v>2.1724740442271177E-2</v>
      </c>
      <c r="T140" s="241">
        <f t="shared" si="19"/>
        <v>1.7434480012763524E-6</v>
      </c>
      <c r="U140" s="241">
        <f t="shared" si="19"/>
        <v>1.8225493927840255E-3</v>
      </c>
      <c r="V140" s="241">
        <f t="shared" si="19"/>
        <v>3.4372852923417216E-3</v>
      </c>
      <c r="W140" s="241">
        <f t="shared" si="19"/>
        <v>1.2195298650461518E-5</v>
      </c>
      <c r="X140" s="241">
        <f t="shared" si="19"/>
        <v>1.0526605037355747E-7</v>
      </c>
      <c r="Y140" s="241">
        <f t="shared" si="19"/>
        <v>8.9235908257788466E-7</v>
      </c>
      <c r="Z140" s="241">
        <f t="shared" si="19"/>
        <v>0</v>
      </c>
      <c r="AA140" s="241">
        <f t="shared" si="19"/>
        <v>5.2747710569104374E-3</v>
      </c>
      <c r="AB140" s="241">
        <f t="shared" si="19"/>
        <v>2.6999511499181613E-2</v>
      </c>
      <c r="AC140" s="239"/>
    </row>
    <row r="141" spans="1:29" ht="22.5" customHeight="1" x14ac:dyDescent="0.35">
      <c r="A141" s="135"/>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row>
    <row r="142" spans="1:29" ht="22.5" customHeight="1" x14ac:dyDescent="0.35">
      <c r="A142" s="135"/>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row>
    <row r="143" spans="1:29" ht="22.5" customHeight="1" x14ac:dyDescent="0.35">
      <c r="A143" s="135"/>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row>
    <row r="144" spans="1:29" ht="22.5" customHeight="1" x14ac:dyDescent="0.35">
      <c r="A144" s="135"/>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row>
    <row r="145" spans="1:29" ht="22.5" customHeight="1" x14ac:dyDescent="0.35">
      <c r="A145" s="135"/>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row>
    <row r="146" spans="1:29" ht="22.5" customHeight="1" x14ac:dyDescent="0.35">
      <c r="A146" s="135"/>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row>
    <row r="147" spans="1:29" ht="22.5" customHeight="1" x14ac:dyDescent="0.35">
      <c r="A147" s="135"/>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row>
    <row r="148" spans="1:29" ht="22.5" customHeight="1" x14ac:dyDescent="0.35">
      <c r="A148" s="135"/>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row>
    <row r="149" spans="1:29" ht="22.5" customHeight="1" x14ac:dyDescent="0.35">
      <c r="A149" s="135"/>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row>
    <row r="150" spans="1:29" ht="22.5" customHeight="1" x14ac:dyDescent="0.35">
      <c r="A150" s="135"/>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row>
    <row r="151" spans="1:29" ht="22.5" customHeight="1" x14ac:dyDescent="0.35">
      <c r="A151" s="135"/>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row>
    <row r="152" spans="1:29" ht="22.5" customHeight="1" x14ac:dyDescent="0.35">
      <c r="A152" s="135"/>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row>
    <row r="153" spans="1:29" ht="22.5" customHeight="1" x14ac:dyDescent="0.35">
      <c r="A153" s="135"/>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row>
    <row r="154" spans="1:29" ht="22.5" customHeight="1" x14ac:dyDescent="0.35">
      <c r="A154" s="135"/>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row>
    <row r="155" spans="1:29" ht="22.5" customHeight="1" x14ac:dyDescent="0.35">
      <c r="A155" s="135"/>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row>
    <row r="156" spans="1:29" ht="22.5" customHeight="1" x14ac:dyDescent="0.35">
      <c r="A156" s="135"/>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row>
    <row r="157" spans="1:29" ht="22.5" customHeight="1" x14ac:dyDescent="0.35">
      <c r="A157" s="135"/>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row>
    <row r="158" spans="1:29" ht="22.5" customHeight="1" x14ac:dyDescent="0.35">
      <c r="A158" s="135"/>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row>
    <row r="159" spans="1:29" ht="22.5" customHeight="1" x14ac:dyDescent="0.35">
      <c r="A159" s="135"/>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row>
    <row r="160" spans="1:29" ht="22.5" customHeight="1" x14ac:dyDescent="0.35">
      <c r="A160" s="135"/>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row>
    <row r="161" spans="1:29" ht="22.5" customHeight="1" x14ac:dyDescent="0.35">
      <c r="A161" s="135"/>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row>
    <row r="162" spans="1:29" ht="22.5" customHeight="1" x14ac:dyDescent="0.35">
      <c r="A162" s="135"/>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row>
    <row r="163" spans="1:29" ht="22.5" customHeight="1" x14ac:dyDescent="0.35">
      <c r="A163" s="135"/>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row>
    <row r="164" spans="1:29" ht="22.5" customHeight="1" x14ac:dyDescent="0.35">
      <c r="A164" s="135"/>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row>
    <row r="165" spans="1:29" ht="22.5" customHeight="1" x14ac:dyDescent="0.35">
      <c r="A165" s="135"/>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row>
    <row r="166" spans="1:29" ht="22.5" customHeight="1" x14ac:dyDescent="0.35">
      <c r="A166" s="135"/>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row>
    <row r="167" spans="1:29" ht="22.5" customHeight="1" x14ac:dyDescent="0.35">
      <c r="A167" s="135"/>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row>
    <row r="168" spans="1:29" ht="22.5" customHeight="1" x14ac:dyDescent="0.35">
      <c r="A168" s="135"/>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row>
    <row r="169" spans="1:29" ht="22.5" customHeight="1" x14ac:dyDescent="0.35">
      <c r="A169" s="135"/>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row>
    <row r="170" spans="1:29" ht="22.5" customHeight="1" x14ac:dyDescent="0.35">
      <c r="A170" s="135"/>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row>
    <row r="171" spans="1:29" ht="22.5" customHeight="1" x14ac:dyDescent="0.35">
      <c r="A171" s="135"/>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row>
    <row r="172" spans="1:29" ht="22.5" customHeight="1" x14ac:dyDescent="0.35">
      <c r="A172" s="135"/>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row>
    <row r="173" spans="1:29" ht="22.5" customHeight="1" x14ac:dyDescent="0.35">
      <c r="A173" s="135"/>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row>
    <row r="174" spans="1:29" ht="22.5" customHeight="1" x14ac:dyDescent="0.35">
      <c r="A174" s="135"/>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row>
    <row r="175" spans="1:29" ht="22.5" customHeight="1" x14ac:dyDescent="0.35">
      <c r="A175" s="135"/>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row>
    <row r="176" spans="1:29" ht="22.5" customHeight="1" x14ac:dyDescent="0.35">
      <c r="A176" s="135"/>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row>
    <row r="177" spans="1:29" ht="22.5" customHeight="1" x14ac:dyDescent="0.35">
      <c r="A177" s="135"/>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row>
    <row r="178" spans="1:29" ht="22.5" customHeight="1" x14ac:dyDescent="0.35">
      <c r="A178" s="135"/>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row>
    <row r="179" spans="1:29" ht="22.5" customHeight="1" x14ac:dyDescent="0.35">
      <c r="A179" s="135"/>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row>
    <row r="180" spans="1:29" ht="22.5" customHeight="1" x14ac:dyDescent="0.35">
      <c r="A180" s="135"/>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row>
    <row r="181" spans="1:29" ht="22.5" customHeight="1" x14ac:dyDescent="0.35">
      <c r="A181" s="135"/>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row>
    <row r="182" spans="1:29" ht="22.5" customHeight="1" x14ac:dyDescent="0.35">
      <c r="A182" s="135"/>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row>
    <row r="183" spans="1:29" ht="22.5" customHeight="1" x14ac:dyDescent="0.35">
      <c r="A183" s="135"/>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row>
    <row r="184" spans="1:29" ht="22.5" customHeight="1" x14ac:dyDescent="0.35">
      <c r="A184" s="135"/>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row>
    <row r="185" spans="1:29" ht="22.5" customHeight="1" x14ac:dyDescent="0.35">
      <c r="A185" s="135"/>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row>
    <row r="186" spans="1:29" ht="22.5" customHeight="1" x14ac:dyDescent="0.35">
      <c r="A186" s="135"/>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row>
    <row r="187" spans="1:29" ht="22.5" customHeight="1" x14ac:dyDescent="0.35">
      <c r="A187" s="135"/>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row>
    <row r="188" spans="1:29" ht="22.5" customHeight="1" x14ac:dyDescent="0.35">
      <c r="A188" s="135"/>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row>
    <row r="189" spans="1:29" ht="22.5" customHeight="1" x14ac:dyDescent="0.35">
      <c r="A189" s="135"/>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row>
    <row r="190" spans="1:29" ht="22.5" customHeight="1" x14ac:dyDescent="0.35">
      <c r="A190" s="135"/>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row>
    <row r="191" spans="1:29" ht="22.5" customHeight="1" x14ac:dyDescent="0.35">
      <c r="A191" s="135"/>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row>
    <row r="192" spans="1:29" ht="22.5" customHeight="1" x14ac:dyDescent="0.35">
      <c r="A192" s="135"/>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row>
    <row r="193" spans="1:29" ht="22.5" customHeight="1" x14ac:dyDescent="0.35">
      <c r="A193" s="135"/>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row>
    <row r="194" spans="1:29" ht="22.5" customHeight="1" x14ac:dyDescent="0.35">
      <c r="A194" s="135"/>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row>
    <row r="195" spans="1:29" ht="22.5" customHeight="1" x14ac:dyDescent="0.35">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row>
    <row r="196" spans="1:29" ht="22.5" customHeight="1" x14ac:dyDescent="0.35">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row>
    <row r="197" spans="1:29" ht="22.5" customHeight="1" x14ac:dyDescent="0.35">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row>
    <row r="198" spans="1:29" ht="22.5" customHeight="1" x14ac:dyDescent="0.35">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row>
    <row r="199" spans="1:29" ht="22.5" customHeight="1" x14ac:dyDescent="0.35">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row>
    <row r="200" spans="1:29" ht="22.5" customHeight="1" x14ac:dyDescent="0.35">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row>
    <row r="201" spans="1:29" ht="22.5" customHeight="1" x14ac:dyDescent="0.35">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c r="AA201" s="135"/>
      <c r="AB201" s="135"/>
      <c r="AC201" s="135"/>
    </row>
    <row r="202" spans="1:29" ht="22.5" customHeight="1" x14ac:dyDescent="0.35">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row>
    <row r="203" spans="1:29" ht="22.5" customHeight="1" x14ac:dyDescent="0.35">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row>
    <row r="204" spans="1:29" ht="22.5" customHeight="1" x14ac:dyDescent="0.35">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row>
    <row r="205" spans="1:29" ht="22.5" customHeight="1" x14ac:dyDescent="0.35">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row>
    <row r="206" spans="1:29" ht="22.5" customHeight="1" x14ac:dyDescent="0.35">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row>
    <row r="207" spans="1:29" ht="22.5" customHeight="1" x14ac:dyDescent="0.35">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row>
    <row r="208" spans="1:29" ht="22.5" customHeight="1" x14ac:dyDescent="0.35">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row>
    <row r="209" spans="1:29" ht="22.5" customHeight="1" x14ac:dyDescent="0.35">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row>
    <row r="210" spans="1:29" ht="22.5" customHeight="1" x14ac:dyDescent="0.35">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row>
    <row r="211" spans="1:29" ht="22.5" customHeight="1" x14ac:dyDescent="0.35">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row>
    <row r="212" spans="1:29" ht="22.5" customHeight="1" x14ac:dyDescent="0.35">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row>
    <row r="213" spans="1:29" ht="22.5" customHeight="1" x14ac:dyDescent="0.35">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row>
    <row r="214" spans="1:29" ht="22.5" customHeight="1" x14ac:dyDescent="0.35">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row>
    <row r="215" spans="1:29" ht="22.5" customHeight="1" x14ac:dyDescent="0.35">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row>
    <row r="216" spans="1:29" ht="22.5" customHeight="1" x14ac:dyDescent="0.35">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row>
    <row r="217" spans="1:29" ht="22.5" customHeight="1" x14ac:dyDescent="0.35">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row>
    <row r="218" spans="1:29" ht="22.5" customHeight="1" x14ac:dyDescent="0.35">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row>
    <row r="219" spans="1:29" ht="22.5" customHeight="1" x14ac:dyDescent="0.35">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row>
    <row r="220" spans="1:29" ht="22.5" customHeight="1" x14ac:dyDescent="0.35">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row>
    <row r="221" spans="1:29" ht="22.5" customHeight="1" x14ac:dyDescent="0.35">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row>
    <row r="222" spans="1:29" ht="22.5" customHeight="1" x14ac:dyDescent="0.35">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row>
    <row r="223" spans="1:29" ht="22.5" customHeight="1" x14ac:dyDescent="0.35">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row>
    <row r="224" spans="1:29" ht="22.5" customHeight="1" x14ac:dyDescent="0.35">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row>
    <row r="225" spans="1:29" ht="22.5" customHeight="1" x14ac:dyDescent="0.35">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c r="AA225" s="135"/>
      <c r="AB225" s="135"/>
      <c r="AC225" s="135"/>
    </row>
    <row r="226" spans="1:29" ht="22.5" customHeight="1" x14ac:dyDescent="0.35">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row>
    <row r="227" spans="1:29" ht="22.5" customHeight="1" x14ac:dyDescent="0.35">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row>
    <row r="228" spans="1:29" ht="22.5" customHeight="1" x14ac:dyDescent="0.35">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row>
    <row r="229" spans="1:29" ht="22.5" customHeight="1" x14ac:dyDescent="0.35">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row>
    <row r="230" spans="1:29" ht="22.5" customHeight="1" x14ac:dyDescent="0.35">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row>
    <row r="231" spans="1:29" ht="22.5" customHeight="1" x14ac:dyDescent="0.35">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row>
    <row r="232" spans="1:29" ht="22.5" customHeight="1" x14ac:dyDescent="0.35">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c r="AA232" s="135"/>
      <c r="AB232" s="135"/>
      <c r="AC232" s="135"/>
    </row>
    <row r="233" spans="1:29" ht="22.5" customHeight="1" x14ac:dyDescent="0.35">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c r="AA233" s="135"/>
      <c r="AB233" s="135"/>
      <c r="AC233" s="135"/>
    </row>
    <row r="234" spans="1:29" ht="22.5" customHeight="1" x14ac:dyDescent="0.35">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c r="AA234" s="135"/>
      <c r="AB234" s="135"/>
      <c r="AC234" s="135"/>
    </row>
    <row r="235" spans="1:29" ht="22.5" customHeight="1" x14ac:dyDescent="0.35">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row>
    <row r="236" spans="1:29" ht="22.5" customHeight="1" x14ac:dyDescent="0.35">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row>
    <row r="237" spans="1:29" ht="22.5" customHeight="1" x14ac:dyDescent="0.35">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row>
    <row r="238" spans="1:29" ht="22.5" customHeight="1" x14ac:dyDescent="0.35">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row>
    <row r="239" spans="1:29" ht="22.5" customHeight="1" x14ac:dyDescent="0.35">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row>
    <row r="240" spans="1:29" ht="22.5" customHeight="1" x14ac:dyDescent="0.35">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row>
    <row r="241" spans="1:29" ht="22.5" customHeight="1" x14ac:dyDescent="0.35">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row>
    <row r="242" spans="1:29" ht="22.5" customHeight="1" x14ac:dyDescent="0.35">
      <c r="A242" s="135"/>
      <c r="B242" s="135"/>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row>
    <row r="243" spans="1:29" ht="22.5" customHeight="1" x14ac:dyDescent="0.35">
      <c r="A243" s="135"/>
      <c r="B243" s="135"/>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row>
    <row r="244" spans="1:29" ht="22.5" customHeight="1" x14ac:dyDescent="0.35">
      <c r="A244" s="135"/>
      <c r="B244" s="135"/>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row>
    <row r="245" spans="1:29" ht="22.5" customHeight="1" x14ac:dyDescent="0.35">
      <c r="A245" s="135"/>
      <c r="B245" s="135"/>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row>
    <row r="246" spans="1:29" ht="22.5" customHeight="1" x14ac:dyDescent="0.35">
      <c r="A246" s="135"/>
      <c r="B246" s="135"/>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row>
    <row r="247" spans="1:29" ht="22.5" customHeight="1" x14ac:dyDescent="0.35">
      <c r="A247" s="135"/>
      <c r="B247" s="135"/>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row>
    <row r="248" spans="1:29" ht="22.5" customHeight="1" x14ac:dyDescent="0.35">
      <c r="A248" s="135"/>
      <c r="B248" s="135"/>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row>
    <row r="249" spans="1:29" ht="22.5" customHeight="1" x14ac:dyDescent="0.35">
      <c r="A249" s="135"/>
      <c r="B249" s="135"/>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row>
    <row r="250" spans="1:29" ht="22.5" customHeight="1" x14ac:dyDescent="0.35">
      <c r="A250" s="135"/>
      <c r="B250" s="135"/>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row>
    <row r="251" spans="1:29" ht="22.5" customHeight="1" x14ac:dyDescent="0.35">
      <c r="A251" s="135"/>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row>
    <row r="252" spans="1:29" ht="22.5" customHeight="1" x14ac:dyDescent="0.35">
      <c r="A252" s="135"/>
      <c r="B252" s="135"/>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row>
    <row r="253" spans="1:29" ht="22.5" customHeight="1" x14ac:dyDescent="0.35">
      <c r="A253" s="135"/>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row>
    <row r="254" spans="1:29" ht="22.5" customHeight="1" x14ac:dyDescent="0.35">
      <c r="A254" s="135"/>
      <c r="B254" s="135"/>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row>
    <row r="255" spans="1:29" ht="22.5" customHeight="1" x14ac:dyDescent="0.35">
      <c r="A255" s="135"/>
      <c r="B255" s="135"/>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row>
    <row r="256" spans="1:29" ht="22.5" customHeight="1" x14ac:dyDescent="0.35">
      <c r="A256" s="135"/>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row>
    <row r="257" spans="1:29" ht="22.5" customHeight="1" x14ac:dyDescent="0.35">
      <c r="A257" s="135"/>
      <c r="B257" s="135"/>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row>
    <row r="258" spans="1:29" ht="22.5" customHeight="1" x14ac:dyDescent="0.35">
      <c r="A258" s="135"/>
      <c r="B258" s="135"/>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row>
    <row r="259" spans="1:29" ht="22.5" customHeight="1" x14ac:dyDescent="0.35">
      <c r="A259" s="135"/>
      <c r="B259" s="135"/>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row>
    <row r="260" spans="1:29" ht="22.5" customHeight="1" x14ac:dyDescent="0.35">
      <c r="A260" s="135"/>
      <c r="B260" s="135"/>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row>
    <row r="261" spans="1:29" ht="22.5" customHeight="1" x14ac:dyDescent="0.35">
      <c r="A261" s="135"/>
      <c r="B261" s="135"/>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row>
    <row r="262" spans="1:29" ht="22.5" customHeight="1" x14ac:dyDescent="0.35">
      <c r="A262" s="135"/>
      <c r="B262" s="135"/>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row>
    <row r="263" spans="1:29" ht="22.5" customHeight="1" x14ac:dyDescent="0.35">
      <c r="A263" s="135"/>
      <c r="B263" s="135"/>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row>
    <row r="264" spans="1:29" ht="22.5" customHeight="1" x14ac:dyDescent="0.35">
      <c r="A264" s="135"/>
      <c r="B264" s="135"/>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row>
    <row r="265" spans="1:29" ht="22.5" customHeight="1" x14ac:dyDescent="0.35">
      <c r="A265" s="135"/>
      <c r="B265" s="135"/>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c r="AA265" s="135"/>
      <c r="AB265" s="135"/>
      <c r="AC265" s="135"/>
    </row>
    <row r="266" spans="1:29" ht="22.5" customHeight="1" x14ac:dyDescent="0.35">
      <c r="A266" s="135"/>
      <c r="B266" s="135"/>
      <c r="C266" s="135"/>
      <c r="D266" s="135"/>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c r="AA266" s="135"/>
      <c r="AB266" s="135"/>
      <c r="AC266" s="135"/>
    </row>
    <row r="267" spans="1:29" ht="22.5" customHeight="1" x14ac:dyDescent="0.35">
      <c r="A267" s="135"/>
      <c r="B267" s="135"/>
      <c r="C267" s="135"/>
      <c r="D267" s="135"/>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c r="AA267" s="135"/>
      <c r="AB267" s="135"/>
      <c r="AC267" s="135"/>
    </row>
    <row r="268" spans="1:29" ht="22.5" customHeight="1" x14ac:dyDescent="0.35">
      <c r="A268" s="135"/>
      <c r="B268" s="135"/>
      <c r="C268" s="135"/>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c r="AA268" s="135"/>
      <c r="AB268" s="135"/>
      <c r="AC268" s="135"/>
    </row>
    <row r="269" spans="1:29" ht="22.5" customHeight="1" x14ac:dyDescent="0.35">
      <c r="A269" s="135"/>
      <c r="B269" s="135"/>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row>
    <row r="270" spans="1:29" ht="22.5" customHeight="1" x14ac:dyDescent="0.35">
      <c r="A270" s="135"/>
      <c r="B270" s="135"/>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row>
    <row r="271" spans="1:29" ht="22.5" customHeight="1" x14ac:dyDescent="0.35">
      <c r="A271" s="135"/>
      <c r="B271" s="135"/>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row>
    <row r="272" spans="1:29" ht="22.5" customHeight="1" x14ac:dyDescent="0.35">
      <c r="A272" s="135"/>
      <c r="B272" s="135"/>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row>
    <row r="273" spans="1:29" ht="22.5" customHeight="1" x14ac:dyDescent="0.35">
      <c r="A273" s="135"/>
      <c r="B273" s="135"/>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row>
    <row r="274" spans="1:29" ht="22.5" customHeight="1" x14ac:dyDescent="0.35">
      <c r="A274" s="135"/>
      <c r="B274" s="135"/>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row>
    <row r="275" spans="1:29" ht="22.5" customHeight="1" x14ac:dyDescent="0.35">
      <c r="A275" s="135"/>
      <c r="B275" s="135"/>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row>
    <row r="276" spans="1:29" ht="22.5" customHeight="1" x14ac:dyDescent="0.35">
      <c r="A276" s="135"/>
      <c r="B276" s="135"/>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row>
    <row r="277" spans="1:29" ht="22.5" customHeight="1" x14ac:dyDescent="0.35">
      <c r="A277" s="135"/>
      <c r="B277" s="135"/>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row>
    <row r="278" spans="1:29" ht="22.5" customHeight="1" x14ac:dyDescent="0.35">
      <c r="A278" s="135"/>
      <c r="B278" s="135"/>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row>
    <row r="279" spans="1:29" ht="22.5" customHeight="1" x14ac:dyDescent="0.35">
      <c r="A279" s="135"/>
      <c r="B279" s="135"/>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row>
    <row r="280" spans="1:29" ht="22.5" customHeight="1" x14ac:dyDescent="0.35">
      <c r="A280" s="135"/>
      <c r="B280" s="135"/>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row>
    <row r="281" spans="1:29" ht="22.5" customHeight="1" x14ac:dyDescent="0.35">
      <c r="A281" s="135"/>
      <c r="B281" s="135"/>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row>
    <row r="282" spans="1:29" ht="22.5" customHeight="1" x14ac:dyDescent="0.35">
      <c r="A282" s="135"/>
      <c r="B282" s="135"/>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row>
    <row r="283" spans="1:29" ht="22.5" customHeight="1" x14ac:dyDescent="0.35">
      <c r="A283" s="135"/>
      <c r="B283" s="135"/>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row>
    <row r="284" spans="1:29" ht="22.5" customHeight="1" x14ac:dyDescent="0.35">
      <c r="A284" s="135"/>
      <c r="B284" s="135"/>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row>
    <row r="285" spans="1:29" ht="22.5" customHeight="1" x14ac:dyDescent="0.35">
      <c r="A285" s="135"/>
      <c r="B285" s="135"/>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row>
    <row r="286" spans="1:29" ht="22.5" customHeight="1" x14ac:dyDescent="0.35">
      <c r="A286" s="135"/>
      <c r="B286" s="135"/>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row>
    <row r="287" spans="1:29" ht="22.5" customHeight="1" x14ac:dyDescent="0.35">
      <c r="A287" s="135"/>
      <c r="B287" s="135"/>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row>
    <row r="288" spans="1:29" ht="22.5" customHeight="1" x14ac:dyDescent="0.35">
      <c r="A288" s="135"/>
      <c r="B288" s="135"/>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row>
    <row r="289" spans="1:29" ht="22.5" customHeight="1" x14ac:dyDescent="0.35">
      <c r="A289" s="135"/>
      <c r="B289" s="135"/>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row>
    <row r="290" spans="1:29" ht="22.5" customHeight="1" x14ac:dyDescent="0.35">
      <c r="A290" s="135"/>
      <c r="B290" s="135"/>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row>
    <row r="291" spans="1:29" ht="22.5" customHeight="1" x14ac:dyDescent="0.35">
      <c r="A291" s="135"/>
      <c r="B291" s="135"/>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row>
    <row r="292" spans="1:29" ht="22.5" customHeight="1" x14ac:dyDescent="0.35">
      <c r="A292" s="135"/>
      <c r="B292" s="135"/>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row>
    <row r="293" spans="1:29" ht="22.5" customHeight="1" x14ac:dyDescent="0.35">
      <c r="A293" s="135"/>
      <c r="B293" s="135"/>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row>
    <row r="294" spans="1:29" ht="22.5" customHeight="1" x14ac:dyDescent="0.35">
      <c r="A294" s="135"/>
      <c r="B294" s="135"/>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row>
    <row r="295" spans="1:29" ht="22.5" customHeight="1" x14ac:dyDescent="0.35">
      <c r="A295" s="135"/>
      <c r="B295" s="135"/>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row>
    <row r="296" spans="1:29" ht="22.5" customHeight="1" x14ac:dyDescent="0.35">
      <c r="A296" s="135"/>
      <c r="B296" s="135"/>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row>
    <row r="297" spans="1:29" ht="22.5" customHeight="1" x14ac:dyDescent="0.35">
      <c r="A297" s="135"/>
      <c r="B297" s="135"/>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row>
    <row r="298" spans="1:29" ht="22.5" customHeight="1" x14ac:dyDescent="0.35">
      <c r="A298" s="135"/>
      <c r="B298" s="135"/>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c r="AA298" s="135"/>
      <c r="AB298" s="135"/>
      <c r="AC298" s="135"/>
    </row>
    <row r="299" spans="1:29" ht="22.5" customHeight="1" x14ac:dyDescent="0.35">
      <c r="A299" s="135"/>
      <c r="B299" s="135"/>
      <c r="C299" s="135"/>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row>
    <row r="300" spans="1:29" ht="22.5" customHeight="1" x14ac:dyDescent="0.35">
      <c r="A300" s="135"/>
      <c r="B300" s="135"/>
      <c r="C300" s="135"/>
      <c r="D300" s="135"/>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c r="AA300" s="135"/>
      <c r="AB300" s="135"/>
      <c r="AC300" s="135"/>
    </row>
    <row r="301" spans="1:29" ht="22.5" customHeight="1" x14ac:dyDescent="0.35">
      <c r="A301" s="135"/>
      <c r="B301" s="135"/>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c r="AA301" s="135"/>
      <c r="AB301" s="135"/>
      <c r="AC301" s="135"/>
    </row>
    <row r="302" spans="1:29" ht="22.5" customHeight="1" x14ac:dyDescent="0.35">
      <c r="A302" s="135"/>
      <c r="B302" s="135"/>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row>
    <row r="303" spans="1:29" ht="22.5" customHeight="1" x14ac:dyDescent="0.35">
      <c r="A303" s="135"/>
      <c r="B303" s="135"/>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row>
    <row r="304" spans="1:29" ht="22.5" customHeight="1" x14ac:dyDescent="0.35">
      <c r="A304" s="135"/>
      <c r="B304" s="135"/>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row>
    <row r="305" spans="1:29" ht="22.5" customHeight="1" x14ac:dyDescent="0.35">
      <c r="A305" s="135"/>
      <c r="B305" s="135"/>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row>
    <row r="306" spans="1:29" ht="22.5" customHeight="1" x14ac:dyDescent="0.35">
      <c r="A306" s="135"/>
      <c r="B306" s="135"/>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row>
    <row r="307" spans="1:29" ht="22.5" customHeight="1" x14ac:dyDescent="0.35">
      <c r="A307" s="135"/>
      <c r="B307" s="135"/>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row>
    <row r="308" spans="1:29" ht="22.5" customHeight="1" x14ac:dyDescent="0.35">
      <c r="A308" s="135"/>
      <c r="B308" s="135"/>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row>
    <row r="309" spans="1:29" ht="22.5" customHeight="1" x14ac:dyDescent="0.35">
      <c r="A309" s="135"/>
      <c r="B309" s="135"/>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row>
    <row r="310" spans="1:29" ht="22.5" customHeight="1" x14ac:dyDescent="0.35">
      <c r="A310" s="135"/>
      <c r="B310" s="135"/>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row>
    <row r="311" spans="1:29" ht="22.5" customHeight="1" x14ac:dyDescent="0.35">
      <c r="A311" s="135"/>
      <c r="B311" s="135"/>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row>
    <row r="312" spans="1:29" ht="22.5" customHeight="1" x14ac:dyDescent="0.35">
      <c r="A312" s="135"/>
      <c r="B312" s="135"/>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row>
    <row r="313" spans="1:29" ht="22.5" customHeight="1" x14ac:dyDescent="0.35">
      <c r="A313" s="135"/>
      <c r="B313" s="135"/>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row>
    <row r="314" spans="1:29" ht="22.5" customHeight="1" x14ac:dyDescent="0.35">
      <c r="A314" s="135"/>
      <c r="B314" s="135"/>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row>
    <row r="315" spans="1:29" ht="22.5" customHeight="1" x14ac:dyDescent="0.35">
      <c r="A315" s="135"/>
      <c r="B315" s="135"/>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row>
    <row r="316" spans="1:29" ht="22.5" customHeight="1" x14ac:dyDescent="0.35">
      <c r="A316" s="135"/>
      <c r="B316" s="135"/>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row>
    <row r="317" spans="1:29" ht="22.5" customHeight="1" x14ac:dyDescent="0.35">
      <c r="A317" s="135"/>
      <c r="B317" s="135"/>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row>
    <row r="318" spans="1:29" ht="22.5" customHeight="1" x14ac:dyDescent="0.35">
      <c r="A318" s="135"/>
      <c r="B318" s="135"/>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row>
    <row r="319" spans="1:29" ht="22.5" customHeight="1" x14ac:dyDescent="0.35">
      <c r="A319" s="135"/>
      <c r="B319" s="135"/>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row>
    <row r="320" spans="1:29" ht="22.5" customHeight="1" x14ac:dyDescent="0.35">
      <c r="A320" s="135"/>
      <c r="B320" s="135"/>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row>
    <row r="321" spans="1:29" ht="22.5" customHeight="1" x14ac:dyDescent="0.35">
      <c r="A321" s="135"/>
      <c r="B321" s="135"/>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row>
    <row r="322" spans="1:29" ht="22.5" customHeight="1" x14ac:dyDescent="0.35">
      <c r="A322" s="135"/>
      <c r="B322" s="135"/>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row>
    <row r="323" spans="1:29" ht="22.5" customHeight="1" x14ac:dyDescent="0.35">
      <c r="A323" s="135"/>
      <c r="B323" s="135"/>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row>
    <row r="324" spans="1:29" ht="22.5" customHeight="1" x14ac:dyDescent="0.35">
      <c r="A324" s="135"/>
      <c r="B324" s="135"/>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row>
    <row r="325" spans="1:29" ht="22.5" customHeight="1" x14ac:dyDescent="0.35">
      <c r="A325" s="135"/>
      <c r="B325" s="135"/>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row>
    <row r="326" spans="1:29" ht="22.5" customHeight="1" x14ac:dyDescent="0.35">
      <c r="A326" s="135"/>
      <c r="B326" s="135"/>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row>
    <row r="327" spans="1:29" ht="22.5" customHeight="1" x14ac:dyDescent="0.35">
      <c r="A327" s="135"/>
      <c r="B327" s="135"/>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row>
    <row r="328" spans="1:29" ht="22.5" customHeight="1" x14ac:dyDescent="0.35">
      <c r="A328" s="135"/>
      <c r="B328" s="135"/>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row>
    <row r="329" spans="1:29" ht="22.5" customHeight="1" x14ac:dyDescent="0.35">
      <c r="A329" s="135"/>
      <c r="B329" s="135"/>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row>
    <row r="330" spans="1:29" ht="22.5" customHeight="1" x14ac:dyDescent="0.35">
      <c r="A330" s="135"/>
      <c r="B330" s="135"/>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row>
    <row r="331" spans="1:29" ht="22.5" customHeight="1" x14ac:dyDescent="0.35">
      <c r="A331" s="135"/>
      <c r="B331" s="135"/>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c r="AA331" s="135"/>
      <c r="AB331" s="135"/>
      <c r="AC331" s="135"/>
    </row>
    <row r="332" spans="1:29" ht="22.5" customHeight="1" x14ac:dyDescent="0.35">
      <c r="A332" s="135"/>
      <c r="B332" s="135"/>
      <c r="C332" s="135"/>
      <c r="D332" s="135"/>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c r="AA332" s="135"/>
      <c r="AB332" s="135"/>
      <c r="AC332" s="135"/>
    </row>
    <row r="333" spans="1:29" ht="22.5" customHeight="1" x14ac:dyDescent="0.35">
      <c r="A333" s="135"/>
      <c r="B333" s="135"/>
      <c r="C333" s="135"/>
      <c r="D333" s="135"/>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c r="AA333" s="135"/>
      <c r="AB333" s="135"/>
      <c r="AC333" s="135"/>
    </row>
    <row r="334" spans="1:29" ht="22.5" customHeight="1" x14ac:dyDescent="0.35">
      <c r="A334" s="135"/>
      <c r="B334" s="135"/>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c r="AA334" s="135"/>
      <c r="AB334" s="135"/>
      <c r="AC334" s="135"/>
    </row>
    <row r="335" spans="1:29" ht="22.5" customHeight="1" x14ac:dyDescent="0.35">
      <c r="A335" s="135"/>
      <c r="B335" s="135"/>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row>
    <row r="336" spans="1:29" ht="22.5" customHeight="1" x14ac:dyDescent="0.35">
      <c r="A336" s="135"/>
      <c r="B336" s="135"/>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row>
    <row r="337" spans="1:29" ht="22.5" customHeight="1" x14ac:dyDescent="0.35">
      <c r="A337" s="135"/>
      <c r="B337" s="135"/>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row>
    <row r="338" spans="1:29" ht="22.5" customHeight="1" x14ac:dyDescent="0.35">
      <c r="A338" s="135"/>
      <c r="B338" s="135"/>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row>
    <row r="339" spans="1:29" ht="15.75" customHeight="1" x14ac:dyDescent="0.35"/>
    <row r="340" spans="1:29" ht="15.75" customHeight="1" x14ac:dyDescent="0.35"/>
    <row r="341" spans="1:29" ht="15.75" customHeight="1" x14ac:dyDescent="0.35"/>
    <row r="342" spans="1:29" ht="15.75" customHeight="1" x14ac:dyDescent="0.35"/>
    <row r="343" spans="1:29" ht="15.75" customHeight="1" x14ac:dyDescent="0.35"/>
    <row r="344" spans="1:29" ht="15.75" customHeight="1" x14ac:dyDescent="0.35"/>
    <row r="345" spans="1:29" ht="15.75" customHeight="1" x14ac:dyDescent="0.35"/>
    <row r="346" spans="1:29" ht="15.75" customHeight="1" x14ac:dyDescent="0.35"/>
    <row r="347" spans="1:29" ht="15.75" customHeight="1" x14ac:dyDescent="0.35"/>
    <row r="348" spans="1:29" ht="15.75" customHeight="1" x14ac:dyDescent="0.35"/>
    <row r="349" spans="1:29" ht="15.75" customHeight="1" x14ac:dyDescent="0.35"/>
    <row r="350" spans="1:29" ht="15.75" customHeight="1" x14ac:dyDescent="0.35"/>
    <row r="351" spans="1:29" ht="15.75" customHeight="1" x14ac:dyDescent="0.35"/>
    <row r="352" spans="1:29"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mergeCells count="129">
    <mergeCell ref="B3:B5"/>
    <mergeCell ref="C3:C5"/>
    <mergeCell ref="D3:H3"/>
    <mergeCell ref="I3:M3"/>
    <mergeCell ref="N3:R3"/>
    <mergeCell ref="S3:S5"/>
    <mergeCell ref="O4:Q4"/>
    <mergeCell ref="R4:R5"/>
    <mergeCell ref="Z3:Z5"/>
    <mergeCell ref="AA3:AA5"/>
    <mergeCell ref="AB3:AB5"/>
    <mergeCell ref="D4:D5"/>
    <mergeCell ref="E4:G4"/>
    <mergeCell ref="H4:H5"/>
    <mergeCell ref="I4:I5"/>
    <mergeCell ref="J4:L4"/>
    <mergeCell ref="M4:M5"/>
    <mergeCell ref="N4:N5"/>
    <mergeCell ref="T3:T5"/>
    <mergeCell ref="U3:U5"/>
    <mergeCell ref="V3:V5"/>
    <mergeCell ref="W3:W5"/>
    <mergeCell ref="X3:X5"/>
    <mergeCell ref="Y3:Y5"/>
    <mergeCell ref="B31:AB31"/>
    <mergeCell ref="B32:B34"/>
    <mergeCell ref="C32:C34"/>
    <mergeCell ref="D32:H32"/>
    <mergeCell ref="I32:M32"/>
    <mergeCell ref="N32:R32"/>
    <mergeCell ref="S32:S34"/>
    <mergeCell ref="T32:T34"/>
    <mergeCell ref="U32:U34"/>
    <mergeCell ref="V32:V34"/>
    <mergeCell ref="X60:X62"/>
    <mergeCell ref="Y60:Y62"/>
    <mergeCell ref="N33:N34"/>
    <mergeCell ref="O33:Q33"/>
    <mergeCell ref="R33:R34"/>
    <mergeCell ref="B59:AB59"/>
    <mergeCell ref="B60:B62"/>
    <mergeCell ref="C60:C62"/>
    <mergeCell ref="D60:H60"/>
    <mergeCell ref="I60:M60"/>
    <mergeCell ref="N60:R60"/>
    <mergeCell ref="S60:S62"/>
    <mergeCell ref="D33:D34"/>
    <mergeCell ref="E33:G33"/>
    <mergeCell ref="H33:H34"/>
    <mergeCell ref="I33:I34"/>
    <mergeCell ref="J33:L33"/>
    <mergeCell ref="M33:M34"/>
    <mergeCell ref="W32:W34"/>
    <mergeCell ref="X32:X34"/>
    <mergeCell ref="Y32:Y34"/>
    <mergeCell ref="Z32:Z34"/>
    <mergeCell ref="AA32:AA34"/>
    <mergeCell ref="AB32:AB34"/>
    <mergeCell ref="O61:Q61"/>
    <mergeCell ref="R61:R62"/>
    <mergeCell ref="B87:AB87"/>
    <mergeCell ref="B88:B90"/>
    <mergeCell ref="C88:C90"/>
    <mergeCell ref="D88:H88"/>
    <mergeCell ref="I88:M88"/>
    <mergeCell ref="N88:R88"/>
    <mergeCell ref="S88:S90"/>
    <mergeCell ref="T88:T90"/>
    <mergeCell ref="Z60:Z62"/>
    <mergeCell ref="AA60:AA62"/>
    <mergeCell ref="AB60:AB62"/>
    <mergeCell ref="D61:D62"/>
    <mergeCell ref="E61:G61"/>
    <mergeCell ref="H61:H62"/>
    <mergeCell ref="I61:I62"/>
    <mergeCell ref="J61:L61"/>
    <mergeCell ref="M61:M62"/>
    <mergeCell ref="N61:N62"/>
    <mergeCell ref="T60:T62"/>
    <mergeCell ref="U60:U62"/>
    <mergeCell ref="V60:V62"/>
    <mergeCell ref="W60:W62"/>
    <mergeCell ref="C117:C119"/>
    <mergeCell ref="D117:H117"/>
    <mergeCell ref="I117:M117"/>
    <mergeCell ref="N117:R117"/>
    <mergeCell ref="S117:S119"/>
    <mergeCell ref="T117:T119"/>
    <mergeCell ref="U117:U119"/>
    <mergeCell ref="AA88:AA90"/>
    <mergeCell ref="AB88:AB90"/>
    <mergeCell ref="D89:D90"/>
    <mergeCell ref="E89:G89"/>
    <mergeCell ref="H89:H90"/>
    <mergeCell ref="I89:I90"/>
    <mergeCell ref="J89:L89"/>
    <mergeCell ref="M89:M90"/>
    <mergeCell ref="N89:N90"/>
    <mergeCell ref="O89:Q89"/>
    <mergeCell ref="U88:U90"/>
    <mergeCell ref="V88:V90"/>
    <mergeCell ref="W88:W90"/>
    <mergeCell ref="X88:X90"/>
    <mergeCell ref="Y88:Y90"/>
    <mergeCell ref="Z88:Z90"/>
    <mergeCell ref="AC3:AC5"/>
    <mergeCell ref="AC32:AC34"/>
    <mergeCell ref="AC60:AC62"/>
    <mergeCell ref="AC88:AC90"/>
    <mergeCell ref="AC117:AC119"/>
    <mergeCell ref="AB117:AB119"/>
    <mergeCell ref="D118:D119"/>
    <mergeCell ref="E118:G118"/>
    <mergeCell ref="H118:H119"/>
    <mergeCell ref="I118:I119"/>
    <mergeCell ref="J118:L118"/>
    <mergeCell ref="M118:M119"/>
    <mergeCell ref="N118:N119"/>
    <mergeCell ref="O118:Q118"/>
    <mergeCell ref="R118:R119"/>
    <mergeCell ref="V117:V119"/>
    <mergeCell ref="W117:W119"/>
    <mergeCell ref="X117:X119"/>
    <mergeCell ref="Y117:Y119"/>
    <mergeCell ref="Z117:Z119"/>
    <mergeCell ref="AA117:AA119"/>
    <mergeCell ref="R89:R90"/>
    <mergeCell ref="B116:AB116"/>
    <mergeCell ref="B117:B119"/>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B778B-286E-46E2-9E00-1C7F9517E34E}">
  <sheetPr>
    <tabColor rgb="FFFFFF00"/>
    <outlinePr summaryBelow="0" summaryRight="0"/>
  </sheetPr>
  <dimension ref="A1:AB1000"/>
  <sheetViews>
    <sheetView topLeftCell="A103" workbookViewId="0">
      <selection activeCell="A103" sqref="A1:XFD1048576"/>
    </sheetView>
  </sheetViews>
  <sheetFormatPr defaultColWidth="12.6328125" defaultRowHeight="15" customHeight="1" x14ac:dyDescent="0.35"/>
  <cols>
    <col min="1" max="1" width="10.90625" style="36" customWidth="1"/>
    <col min="2" max="2" width="47" style="36" customWidth="1"/>
    <col min="3" max="3" width="14.26953125" style="36" customWidth="1"/>
    <col min="4" max="6" width="12.6328125" style="36" customWidth="1"/>
    <col min="7" max="16384" width="12.6328125" style="36"/>
  </cols>
  <sheetData>
    <row r="1" spans="1:28" ht="18" customHeight="1" x14ac:dyDescent="0.35">
      <c r="A1" s="254"/>
      <c r="B1" s="255"/>
      <c r="C1" s="253"/>
      <c r="D1" s="242"/>
      <c r="E1" s="128"/>
      <c r="F1" s="128"/>
      <c r="G1" s="128"/>
      <c r="H1" s="128"/>
      <c r="I1" s="128"/>
      <c r="J1" s="128"/>
      <c r="K1" s="128"/>
      <c r="L1" s="128"/>
      <c r="M1" s="128"/>
      <c r="N1" s="128"/>
      <c r="O1" s="128"/>
      <c r="P1" s="128"/>
      <c r="Q1" s="128"/>
      <c r="R1" s="128"/>
      <c r="S1" s="128"/>
      <c r="T1" s="128"/>
      <c r="U1" s="128"/>
      <c r="V1" s="128"/>
      <c r="W1" s="106"/>
      <c r="X1" s="128"/>
      <c r="Y1" s="128"/>
      <c r="Z1" s="128"/>
      <c r="AA1" s="128"/>
      <c r="AB1" s="128"/>
    </row>
    <row r="2" spans="1:28" ht="18" customHeight="1" x14ac:dyDescent="0.35">
      <c r="A2" s="128"/>
      <c r="B2" s="253"/>
      <c r="C2" s="253"/>
      <c r="D2" s="242"/>
      <c r="E2" s="128"/>
      <c r="F2" s="128"/>
      <c r="G2" s="128"/>
      <c r="H2" s="128"/>
      <c r="I2" s="128"/>
      <c r="J2" s="128"/>
      <c r="K2" s="128"/>
      <c r="L2" s="128"/>
      <c r="M2" s="128"/>
      <c r="N2" s="128"/>
      <c r="O2" s="128"/>
      <c r="P2" s="128"/>
      <c r="Q2" s="128"/>
      <c r="R2" s="128"/>
      <c r="S2" s="128"/>
      <c r="T2" s="128"/>
      <c r="U2" s="128"/>
      <c r="V2" s="128"/>
      <c r="W2" s="106"/>
      <c r="X2" s="128"/>
      <c r="Y2" s="128"/>
      <c r="Z2" s="128"/>
      <c r="AA2" s="128"/>
      <c r="AB2" s="128"/>
    </row>
    <row r="3" spans="1:28" ht="18" customHeight="1" x14ac:dyDescent="0.35">
      <c r="A3" s="128"/>
      <c r="B3" s="256" t="s">
        <v>202</v>
      </c>
      <c r="C3" s="243" t="s">
        <v>89</v>
      </c>
      <c r="E3" s="128"/>
      <c r="F3" s="128"/>
      <c r="G3" s="128"/>
      <c r="H3" s="128"/>
      <c r="I3" s="128"/>
      <c r="J3" s="128"/>
      <c r="K3" s="128"/>
      <c r="L3" s="128"/>
      <c r="M3" s="128"/>
      <c r="N3" s="128"/>
      <c r="O3" s="128"/>
      <c r="P3" s="128"/>
      <c r="Q3" s="128"/>
      <c r="R3" s="128"/>
      <c r="S3" s="128"/>
      <c r="T3" s="128"/>
      <c r="U3" s="128"/>
      <c r="V3" s="128"/>
      <c r="W3" s="106"/>
      <c r="X3" s="128"/>
      <c r="Y3" s="128"/>
      <c r="Z3" s="128"/>
      <c r="AA3" s="128"/>
      <c r="AB3" s="128"/>
    </row>
    <row r="4" spans="1:28" ht="18" customHeight="1" x14ac:dyDescent="0.35">
      <c r="A4" s="128"/>
      <c r="B4" s="244" t="s">
        <v>90</v>
      </c>
      <c r="C4" s="245">
        <v>0.46</v>
      </c>
      <c r="E4" s="128"/>
      <c r="F4" s="128"/>
      <c r="G4" s="128"/>
      <c r="H4" s="128"/>
      <c r="I4" s="128"/>
      <c r="J4" s="128"/>
      <c r="K4" s="128"/>
      <c r="L4" s="128"/>
      <c r="M4" s="128"/>
      <c r="N4" s="128"/>
      <c r="O4" s="128"/>
      <c r="P4" s="128"/>
      <c r="Q4" s="128"/>
      <c r="R4" s="128"/>
      <c r="S4" s="128"/>
      <c r="T4" s="128"/>
      <c r="U4" s="128"/>
      <c r="V4" s="128"/>
      <c r="W4" s="106"/>
      <c r="X4" s="128"/>
      <c r="Y4" s="128"/>
      <c r="Z4" s="128"/>
      <c r="AA4" s="128"/>
      <c r="AB4" s="128"/>
    </row>
    <row r="5" spans="1:28" ht="18" customHeight="1" x14ac:dyDescent="0.35">
      <c r="A5" s="128"/>
      <c r="B5" s="257" t="s">
        <v>361</v>
      </c>
      <c r="C5" s="128"/>
      <c r="D5" s="128"/>
      <c r="E5" s="128"/>
      <c r="F5" s="128"/>
      <c r="G5" s="128"/>
      <c r="H5" s="128"/>
      <c r="I5" s="128"/>
      <c r="J5" s="128"/>
      <c r="K5" s="128"/>
      <c r="L5" s="128"/>
      <c r="M5" s="128"/>
      <c r="N5" s="128"/>
      <c r="O5" s="128"/>
      <c r="P5" s="128"/>
      <c r="Q5" s="128"/>
      <c r="R5" s="128"/>
      <c r="S5" s="128"/>
      <c r="T5" s="128"/>
      <c r="U5" s="128"/>
      <c r="V5" s="128"/>
      <c r="W5" s="106"/>
      <c r="X5" s="128"/>
      <c r="Y5" s="128"/>
      <c r="Z5" s="128"/>
      <c r="AA5" s="128"/>
      <c r="AB5" s="128"/>
    </row>
    <row r="6" spans="1:28" ht="18" customHeight="1" x14ac:dyDescent="0.35">
      <c r="A6" s="128"/>
      <c r="B6" s="128"/>
      <c r="C6" s="128"/>
      <c r="D6" s="128"/>
      <c r="E6" s="128"/>
      <c r="F6" s="128"/>
      <c r="G6" s="128"/>
      <c r="H6" s="128"/>
      <c r="I6" s="128"/>
      <c r="J6" s="128"/>
      <c r="K6" s="128"/>
      <c r="L6" s="128"/>
      <c r="M6" s="128"/>
      <c r="N6" s="128"/>
      <c r="O6" s="128"/>
      <c r="P6" s="128"/>
      <c r="Q6" s="128"/>
      <c r="R6" s="128"/>
      <c r="S6" s="128"/>
      <c r="T6" s="128"/>
      <c r="U6" s="128"/>
      <c r="V6" s="128"/>
      <c r="W6" s="106"/>
      <c r="X6" s="128"/>
      <c r="Y6" s="128"/>
      <c r="Z6" s="128"/>
      <c r="AA6" s="128"/>
      <c r="AB6" s="128"/>
    </row>
    <row r="7" spans="1:28" ht="18" customHeight="1" x14ac:dyDescent="0.35">
      <c r="A7" s="128"/>
      <c r="B7" s="402" t="s">
        <v>91</v>
      </c>
      <c r="C7" s="346"/>
      <c r="D7" s="128"/>
      <c r="E7" s="128"/>
      <c r="F7" s="128"/>
      <c r="G7" s="128"/>
      <c r="H7" s="128"/>
      <c r="I7" s="128"/>
      <c r="J7" s="128"/>
      <c r="K7" s="128"/>
      <c r="L7" s="128"/>
      <c r="M7" s="128"/>
      <c r="N7" s="128"/>
      <c r="O7" s="128"/>
      <c r="P7" s="128"/>
      <c r="Q7" s="128"/>
      <c r="R7" s="128"/>
      <c r="S7" s="128"/>
      <c r="T7" s="128"/>
      <c r="U7" s="128"/>
      <c r="V7" s="128"/>
      <c r="W7" s="106"/>
      <c r="X7" s="128"/>
      <c r="Y7" s="128"/>
      <c r="Z7" s="128"/>
      <c r="AA7" s="128"/>
      <c r="AB7" s="128"/>
    </row>
    <row r="8" spans="1:28" ht="18" customHeight="1" x14ac:dyDescent="0.35">
      <c r="A8" s="128"/>
      <c r="B8" s="258"/>
      <c r="C8" s="259">
        <v>38108</v>
      </c>
      <c r="D8" s="259">
        <v>38504</v>
      </c>
      <c r="E8" s="259">
        <v>38899</v>
      </c>
      <c r="F8" s="259">
        <v>39295</v>
      </c>
      <c r="G8" s="259">
        <v>39692</v>
      </c>
      <c r="H8" s="260">
        <v>40087</v>
      </c>
      <c r="I8" s="260">
        <v>40483</v>
      </c>
      <c r="J8" s="260">
        <v>40878</v>
      </c>
      <c r="K8" s="261" t="s">
        <v>92</v>
      </c>
      <c r="L8" s="261" t="s">
        <v>93</v>
      </c>
      <c r="M8" s="261" t="s">
        <v>94</v>
      </c>
      <c r="N8" s="261" t="s">
        <v>95</v>
      </c>
      <c r="O8" s="261" t="s">
        <v>96</v>
      </c>
      <c r="P8" s="261" t="s">
        <v>97</v>
      </c>
      <c r="Q8" s="261" t="s">
        <v>98</v>
      </c>
      <c r="R8" s="261" t="s">
        <v>99</v>
      </c>
      <c r="S8" s="261" t="s">
        <v>100</v>
      </c>
      <c r="T8" s="128"/>
      <c r="U8" s="128"/>
      <c r="V8" s="128"/>
      <c r="W8" s="106"/>
      <c r="X8" s="128"/>
      <c r="Y8" s="128"/>
      <c r="Z8" s="128"/>
      <c r="AA8" s="128"/>
      <c r="AB8" s="128"/>
    </row>
    <row r="9" spans="1:28" ht="18" customHeight="1" x14ac:dyDescent="0.35">
      <c r="A9" s="128"/>
      <c r="B9" s="262" t="s">
        <v>101</v>
      </c>
      <c r="C9" s="262">
        <v>88.25</v>
      </c>
      <c r="D9" s="262">
        <v>82.49</v>
      </c>
      <c r="E9" s="262">
        <v>88.66</v>
      </c>
      <c r="F9" s="262">
        <v>93.26</v>
      </c>
      <c r="G9" s="262">
        <v>111.74</v>
      </c>
      <c r="H9" s="262">
        <v>112.75</v>
      </c>
      <c r="I9" s="262">
        <v>117.68</v>
      </c>
      <c r="J9" s="262">
        <v>135.54</v>
      </c>
      <c r="K9" s="262">
        <v>123.14</v>
      </c>
      <c r="L9" s="262">
        <v>135.91</v>
      </c>
      <c r="M9" s="262">
        <v>104.54</v>
      </c>
      <c r="N9" s="262">
        <v>111</v>
      </c>
      <c r="O9" s="262">
        <v>78.58</v>
      </c>
      <c r="P9" s="262">
        <v>138.21</v>
      </c>
      <c r="Q9" s="262">
        <v>73.11</v>
      </c>
      <c r="R9" s="262">
        <v>79.27</v>
      </c>
      <c r="S9" s="262">
        <v>88.06</v>
      </c>
      <c r="T9" s="128"/>
      <c r="U9" s="128"/>
      <c r="V9" s="128"/>
      <c r="W9" s="106"/>
      <c r="X9" s="128"/>
      <c r="Y9" s="128"/>
      <c r="Z9" s="128"/>
      <c r="AA9" s="128"/>
      <c r="AB9" s="128"/>
    </row>
    <row r="10" spans="1:28" ht="18" customHeight="1" x14ac:dyDescent="0.35">
      <c r="A10" s="128"/>
      <c r="B10" s="128" t="s">
        <v>203</v>
      </c>
      <c r="C10" s="128"/>
      <c r="D10" s="128"/>
      <c r="E10" s="128"/>
      <c r="F10" s="128"/>
      <c r="G10" s="128"/>
      <c r="H10" s="128"/>
      <c r="I10" s="128"/>
      <c r="J10" s="128"/>
      <c r="K10" s="128"/>
      <c r="L10" s="128"/>
      <c r="M10" s="263"/>
      <c r="N10" s="263"/>
      <c r="O10" s="128"/>
      <c r="P10" s="128"/>
      <c r="Q10" s="128"/>
      <c r="R10" s="263"/>
      <c r="S10" s="263"/>
      <c r="T10" s="128"/>
      <c r="U10" s="128"/>
      <c r="V10" s="128"/>
      <c r="W10" s="106"/>
      <c r="X10" s="128"/>
      <c r="Y10" s="128"/>
      <c r="Z10" s="128"/>
      <c r="AA10" s="128"/>
      <c r="AB10" s="128"/>
    </row>
    <row r="11" spans="1:28" ht="18" customHeight="1" x14ac:dyDescent="0.35">
      <c r="A11" s="128"/>
      <c r="B11" s="128"/>
      <c r="C11" s="264"/>
      <c r="D11" s="264"/>
      <c r="E11" s="264"/>
      <c r="F11" s="264"/>
      <c r="G11" s="264"/>
      <c r="H11" s="265"/>
      <c r="I11" s="265"/>
      <c r="J11" s="265"/>
      <c r="K11" s="216"/>
      <c r="L11" s="216"/>
      <c r="M11" s="216"/>
      <c r="N11" s="216"/>
      <c r="O11" s="216"/>
      <c r="P11" s="216"/>
      <c r="Q11" s="216"/>
      <c r="R11" s="216"/>
      <c r="S11" s="128"/>
      <c r="T11" s="128"/>
      <c r="U11" s="128"/>
      <c r="V11" s="128"/>
      <c r="W11" s="106"/>
      <c r="X11" s="128"/>
      <c r="Y11" s="128"/>
      <c r="Z11" s="128"/>
      <c r="AA11" s="128"/>
      <c r="AB11" s="128"/>
    </row>
    <row r="12" spans="1:28" ht="18" customHeight="1" x14ac:dyDescent="0.35">
      <c r="A12" s="128"/>
      <c r="B12" s="402" t="s">
        <v>204</v>
      </c>
      <c r="C12" s="346"/>
      <c r="D12" s="264"/>
      <c r="E12" s="264"/>
      <c r="F12" s="264"/>
      <c r="G12" s="264"/>
      <c r="H12" s="265"/>
      <c r="I12" s="265"/>
      <c r="J12" s="265"/>
      <c r="K12" s="216"/>
      <c r="L12" s="216"/>
      <c r="M12" s="216"/>
      <c r="N12" s="216"/>
      <c r="O12" s="216"/>
      <c r="P12" s="216"/>
      <c r="Q12" s="216"/>
      <c r="R12" s="216"/>
      <c r="S12" s="128"/>
      <c r="T12" s="128"/>
      <c r="U12" s="128"/>
      <c r="V12" s="128"/>
      <c r="W12" s="106"/>
      <c r="X12" s="128"/>
      <c r="Y12" s="128"/>
      <c r="Z12" s="128"/>
      <c r="AA12" s="128"/>
      <c r="AB12" s="128"/>
    </row>
    <row r="13" spans="1:28" ht="18" customHeight="1" x14ac:dyDescent="0.35">
      <c r="A13" s="128"/>
      <c r="B13" s="258"/>
      <c r="C13" s="259">
        <v>38108</v>
      </c>
      <c r="D13" s="259">
        <v>38504</v>
      </c>
      <c r="E13" s="259">
        <v>38899</v>
      </c>
      <c r="F13" s="259">
        <v>39295</v>
      </c>
      <c r="G13" s="259">
        <v>39692</v>
      </c>
      <c r="H13" s="260">
        <v>40087</v>
      </c>
      <c r="I13" s="260">
        <v>40483</v>
      </c>
      <c r="J13" s="260">
        <v>40878</v>
      </c>
      <c r="K13" s="261" t="s">
        <v>92</v>
      </c>
      <c r="L13" s="261" t="s">
        <v>93</v>
      </c>
      <c r="M13" s="261" t="s">
        <v>94</v>
      </c>
      <c r="N13" s="261" t="s">
        <v>95</v>
      </c>
      <c r="O13" s="261" t="s">
        <v>96</v>
      </c>
      <c r="P13" s="266" t="s">
        <v>97</v>
      </c>
      <c r="Q13" s="216"/>
      <c r="R13" s="216"/>
      <c r="S13" s="128"/>
      <c r="T13" s="128"/>
      <c r="U13" s="128"/>
      <c r="V13" s="128"/>
      <c r="W13" s="106"/>
      <c r="X13" s="128"/>
      <c r="Y13" s="128"/>
      <c r="Z13" s="128"/>
      <c r="AA13" s="128"/>
      <c r="AB13" s="128"/>
    </row>
    <row r="14" spans="1:28" ht="18" customHeight="1" x14ac:dyDescent="0.35">
      <c r="A14" s="128"/>
      <c r="B14" s="267" t="s">
        <v>102</v>
      </c>
      <c r="C14" s="246">
        <v>124.11307577106443</v>
      </c>
      <c r="D14" s="246">
        <v>125.54329728092804</v>
      </c>
      <c r="E14" s="246">
        <v>126.99000000000001</v>
      </c>
      <c r="F14" s="246">
        <v>128.83000000000001</v>
      </c>
      <c r="G14" s="246">
        <v>162.42999999999998</v>
      </c>
      <c r="H14" s="246">
        <v>152.63794000000001</v>
      </c>
      <c r="I14" s="246">
        <v>143.98557</v>
      </c>
      <c r="J14" s="246">
        <v>148.72394</v>
      </c>
      <c r="K14" s="246">
        <v>199.67956000000001</v>
      </c>
      <c r="L14" s="246">
        <v>143.90199999999999</v>
      </c>
      <c r="M14" s="246">
        <v>135.79545000000002</v>
      </c>
      <c r="N14" s="246">
        <v>140.78404999999998</v>
      </c>
      <c r="O14" s="246">
        <v>114</v>
      </c>
      <c r="P14" s="247">
        <v>133</v>
      </c>
      <c r="Q14" s="204"/>
      <c r="R14" s="204"/>
      <c r="S14" s="128"/>
      <c r="T14" s="128"/>
      <c r="U14" s="128"/>
      <c r="V14" s="128"/>
      <c r="W14" s="106"/>
      <c r="X14" s="128"/>
      <c r="Y14" s="128"/>
      <c r="Z14" s="128"/>
      <c r="AA14" s="128"/>
      <c r="AB14" s="128"/>
    </row>
    <row r="15" spans="1:28" ht="18" customHeight="1" x14ac:dyDescent="0.35">
      <c r="A15" s="128"/>
      <c r="B15" s="128" t="s">
        <v>205</v>
      </c>
      <c r="C15" s="128"/>
      <c r="D15" s="128"/>
      <c r="E15" s="128"/>
      <c r="F15" s="128"/>
      <c r="G15" s="128"/>
      <c r="H15" s="128"/>
      <c r="I15" s="128"/>
      <c r="J15" s="128"/>
      <c r="K15" s="128"/>
      <c r="L15" s="128"/>
      <c r="M15" s="128"/>
      <c r="N15" s="128"/>
      <c r="O15" s="128"/>
      <c r="P15" s="128"/>
      <c r="Q15" s="128"/>
      <c r="R15" s="128"/>
      <c r="S15" s="128"/>
      <c r="T15" s="128"/>
      <c r="U15" s="128"/>
      <c r="V15" s="128"/>
      <c r="W15" s="106"/>
      <c r="X15" s="128"/>
      <c r="Y15" s="128"/>
      <c r="Z15" s="128"/>
      <c r="AA15" s="128"/>
      <c r="AB15" s="128"/>
    </row>
    <row r="16" spans="1:28" ht="18" customHeight="1" x14ac:dyDescent="0.35">
      <c r="A16" s="128"/>
      <c r="B16" s="128"/>
      <c r="C16" s="128"/>
      <c r="D16" s="128"/>
      <c r="E16" s="128"/>
      <c r="F16" s="128"/>
      <c r="G16" s="128"/>
      <c r="H16" s="128"/>
      <c r="I16" s="128"/>
      <c r="J16" s="128"/>
      <c r="K16" s="128"/>
      <c r="L16" s="128"/>
      <c r="M16" s="128"/>
      <c r="N16" s="128"/>
      <c r="O16" s="128"/>
      <c r="P16" s="128"/>
      <c r="Q16" s="128"/>
      <c r="R16" s="128"/>
      <c r="S16" s="128"/>
      <c r="T16" s="128"/>
      <c r="U16" s="128"/>
      <c r="V16" s="128"/>
      <c r="W16" s="106"/>
      <c r="X16" s="128"/>
      <c r="Y16" s="128"/>
      <c r="Z16" s="128"/>
      <c r="AA16" s="128"/>
      <c r="AB16" s="128"/>
    </row>
    <row r="17" spans="1:28" ht="18" customHeight="1" x14ac:dyDescent="0.35">
      <c r="A17" s="128"/>
      <c r="B17" s="402" t="s">
        <v>103</v>
      </c>
      <c r="C17" s="346"/>
      <c r="D17" s="128"/>
      <c r="E17" s="128"/>
      <c r="F17" s="128"/>
      <c r="G17" s="128"/>
      <c r="H17" s="128"/>
      <c r="I17" s="128"/>
      <c r="J17" s="128"/>
      <c r="K17" s="128"/>
      <c r="L17" s="128"/>
      <c r="M17" s="128"/>
      <c r="N17" s="128"/>
      <c r="O17" s="128"/>
      <c r="P17" s="128"/>
      <c r="Q17" s="128"/>
      <c r="R17" s="128"/>
      <c r="S17" s="128"/>
      <c r="T17" s="128"/>
      <c r="U17" s="128"/>
      <c r="V17" s="128"/>
      <c r="W17" s="106"/>
      <c r="X17" s="128"/>
      <c r="Y17" s="128"/>
      <c r="Z17" s="128"/>
      <c r="AA17" s="128"/>
      <c r="AB17" s="128"/>
    </row>
    <row r="18" spans="1:28" ht="18" customHeight="1" x14ac:dyDescent="0.35">
      <c r="A18" s="128"/>
      <c r="B18" s="258"/>
      <c r="C18" s="259">
        <v>38108</v>
      </c>
      <c r="D18" s="259">
        <v>38504</v>
      </c>
      <c r="E18" s="259">
        <v>38899</v>
      </c>
      <c r="F18" s="259">
        <v>39295</v>
      </c>
      <c r="G18" s="259">
        <v>39692</v>
      </c>
      <c r="H18" s="260">
        <v>40087</v>
      </c>
      <c r="I18" s="260">
        <v>40483</v>
      </c>
      <c r="J18" s="260">
        <v>40878</v>
      </c>
      <c r="K18" s="261" t="s">
        <v>92</v>
      </c>
      <c r="L18" s="261" t="s">
        <v>93</v>
      </c>
      <c r="M18" s="261" t="s">
        <v>94</v>
      </c>
      <c r="N18" s="261" t="s">
        <v>95</v>
      </c>
      <c r="O18" s="261" t="s">
        <v>96</v>
      </c>
      <c r="P18" s="261" t="s">
        <v>97</v>
      </c>
      <c r="Q18" s="216"/>
      <c r="R18" s="216"/>
      <c r="S18" s="128"/>
      <c r="T18" s="128"/>
      <c r="U18" s="128"/>
      <c r="V18" s="128"/>
      <c r="W18" s="106"/>
      <c r="X18" s="128"/>
      <c r="Y18" s="128"/>
      <c r="Z18" s="128"/>
      <c r="AA18" s="128"/>
      <c r="AB18" s="128"/>
    </row>
    <row r="19" spans="1:28" ht="18" customHeight="1" x14ac:dyDescent="0.35">
      <c r="A19" s="128"/>
      <c r="B19" s="262" t="s">
        <v>104</v>
      </c>
      <c r="C19" s="268">
        <f t="shared" ref="C19:P19" si="0">C14*$C$4</f>
        <v>57.092014854689637</v>
      </c>
      <c r="D19" s="268">
        <f t="shared" si="0"/>
        <v>57.749916749226905</v>
      </c>
      <c r="E19" s="268">
        <f t="shared" si="0"/>
        <v>58.415400000000005</v>
      </c>
      <c r="F19" s="268">
        <f t="shared" si="0"/>
        <v>59.261800000000008</v>
      </c>
      <c r="G19" s="268">
        <f t="shared" si="0"/>
        <v>74.717799999999997</v>
      </c>
      <c r="H19" s="268">
        <f t="shared" si="0"/>
        <v>70.213452400000008</v>
      </c>
      <c r="I19" s="268">
        <f t="shared" si="0"/>
        <v>66.233362200000002</v>
      </c>
      <c r="J19" s="268">
        <f t="shared" si="0"/>
        <v>68.4130124</v>
      </c>
      <c r="K19" s="268">
        <f t="shared" si="0"/>
        <v>91.85259760000001</v>
      </c>
      <c r="L19" s="268">
        <f t="shared" si="0"/>
        <v>66.194919999999996</v>
      </c>
      <c r="M19" s="268">
        <f t="shared" si="0"/>
        <v>62.465907000000009</v>
      </c>
      <c r="N19" s="268">
        <f t="shared" si="0"/>
        <v>64.760662999999994</v>
      </c>
      <c r="O19" s="268">
        <f t="shared" si="0"/>
        <v>52.440000000000005</v>
      </c>
      <c r="P19" s="268">
        <f t="shared" si="0"/>
        <v>61.18</v>
      </c>
      <c r="Q19" s="211"/>
      <c r="R19" s="211"/>
      <c r="S19" s="128"/>
      <c r="T19" s="128"/>
      <c r="U19" s="128"/>
      <c r="V19" s="128"/>
      <c r="W19" s="106"/>
      <c r="X19" s="128"/>
      <c r="Y19" s="128"/>
      <c r="Z19" s="128"/>
      <c r="AA19" s="128"/>
      <c r="AB19" s="128"/>
    </row>
    <row r="20" spans="1:28" ht="18" customHeight="1" x14ac:dyDescent="0.35">
      <c r="A20" s="128"/>
      <c r="B20" s="128"/>
      <c r="C20" s="128"/>
      <c r="D20" s="128"/>
      <c r="E20" s="128"/>
      <c r="F20" s="128"/>
      <c r="G20" s="128"/>
      <c r="H20" s="128"/>
      <c r="I20" s="128"/>
      <c r="J20" s="128"/>
      <c r="K20" s="128"/>
      <c r="L20" s="128"/>
      <c r="M20" s="128"/>
      <c r="N20" s="128"/>
      <c r="O20" s="128"/>
      <c r="P20" s="128"/>
      <c r="Q20" s="128"/>
      <c r="R20" s="128"/>
      <c r="S20" s="128"/>
      <c r="T20" s="128"/>
      <c r="U20" s="128"/>
      <c r="V20" s="128"/>
      <c r="W20" s="106"/>
      <c r="X20" s="128"/>
      <c r="Y20" s="128"/>
      <c r="Z20" s="128"/>
      <c r="AA20" s="128"/>
      <c r="AB20" s="128"/>
    </row>
    <row r="21" spans="1:28" ht="18" customHeight="1" x14ac:dyDescent="0.35">
      <c r="A21" s="128"/>
      <c r="B21" s="128"/>
      <c r="C21" s="216"/>
      <c r="D21" s="216"/>
      <c r="E21" s="216"/>
      <c r="F21" s="216"/>
      <c r="G21" s="216"/>
      <c r="H21" s="216"/>
      <c r="I21" s="216"/>
      <c r="J21" s="216"/>
      <c r="K21" s="216"/>
      <c r="L21" s="216"/>
      <c r="M21" s="216"/>
      <c r="N21" s="216"/>
      <c r="O21" s="216"/>
      <c r="P21" s="216"/>
      <c r="Q21" s="216"/>
      <c r="R21" s="216"/>
      <c r="S21" s="128"/>
      <c r="T21" s="128"/>
      <c r="U21" s="128"/>
      <c r="V21" s="128"/>
      <c r="W21" s="106"/>
      <c r="X21" s="128"/>
      <c r="Y21" s="128"/>
      <c r="Z21" s="128"/>
      <c r="AA21" s="128"/>
      <c r="AB21" s="128"/>
    </row>
    <row r="22" spans="1:28" ht="18" customHeight="1" x14ac:dyDescent="0.35">
      <c r="A22" s="269"/>
      <c r="B22" s="216" t="s">
        <v>206</v>
      </c>
      <c r="C22" s="254"/>
      <c r="D22" s="216"/>
      <c r="E22" s="216"/>
      <c r="F22" s="216"/>
      <c r="G22" s="216"/>
      <c r="H22" s="216"/>
      <c r="I22" s="216"/>
      <c r="J22" s="216"/>
      <c r="K22" s="216"/>
      <c r="L22" s="216"/>
      <c r="M22" s="216"/>
      <c r="N22" s="216"/>
      <c r="O22" s="216"/>
      <c r="P22" s="216"/>
      <c r="Q22" s="216"/>
      <c r="R22" s="216"/>
      <c r="S22" s="128"/>
      <c r="T22" s="128"/>
      <c r="U22" s="128"/>
      <c r="V22" s="128"/>
      <c r="W22" s="106"/>
      <c r="X22" s="128"/>
      <c r="Y22" s="128"/>
      <c r="Z22" s="128"/>
      <c r="AA22" s="128"/>
      <c r="AB22" s="128"/>
    </row>
    <row r="23" spans="1:28" ht="18" customHeight="1" x14ac:dyDescent="0.35">
      <c r="A23" s="128"/>
      <c r="B23" s="128"/>
      <c r="C23" s="216"/>
      <c r="D23" s="216"/>
      <c r="E23" s="216"/>
      <c r="F23" s="216"/>
      <c r="G23" s="216"/>
      <c r="H23" s="216"/>
      <c r="I23" s="216"/>
      <c r="J23" s="216"/>
      <c r="K23" s="216"/>
      <c r="L23" s="216"/>
      <c r="M23" s="216"/>
      <c r="N23" s="216"/>
      <c r="O23" s="216"/>
      <c r="P23" s="216"/>
      <c r="Q23" s="216"/>
      <c r="R23" s="216"/>
      <c r="S23" s="128"/>
      <c r="T23" s="128"/>
      <c r="U23" s="128"/>
      <c r="V23" s="128"/>
      <c r="W23" s="106"/>
      <c r="X23" s="128"/>
      <c r="Y23" s="128"/>
      <c r="Z23" s="128"/>
      <c r="AA23" s="128"/>
      <c r="AB23" s="128"/>
    </row>
    <row r="24" spans="1:28" ht="18" customHeight="1" x14ac:dyDescent="0.35">
      <c r="A24" s="128"/>
      <c r="B24" s="258"/>
      <c r="C24" s="261">
        <v>2005</v>
      </c>
      <c r="D24" s="261">
        <v>2006</v>
      </c>
      <c r="E24" s="261">
        <v>2007</v>
      </c>
      <c r="F24" s="261">
        <v>2008</v>
      </c>
      <c r="G24" s="261">
        <v>2009</v>
      </c>
      <c r="H24" s="261">
        <v>2010</v>
      </c>
      <c r="I24" s="261">
        <v>2011</v>
      </c>
      <c r="J24" s="261">
        <v>2012</v>
      </c>
      <c r="K24" s="261">
        <v>2013</v>
      </c>
      <c r="L24" s="261">
        <v>2014</v>
      </c>
      <c r="M24" s="261">
        <v>2015</v>
      </c>
      <c r="N24" s="261">
        <v>2016</v>
      </c>
      <c r="O24" s="261">
        <v>2017</v>
      </c>
      <c r="P24" s="261">
        <v>2018</v>
      </c>
      <c r="Q24" s="261">
        <v>2019</v>
      </c>
      <c r="R24" s="261">
        <v>2020</v>
      </c>
      <c r="S24" s="261">
        <v>2021</v>
      </c>
      <c r="T24" s="261">
        <v>2022</v>
      </c>
      <c r="U24" s="261">
        <v>2023</v>
      </c>
      <c r="V24" s="128"/>
      <c r="W24" s="106"/>
      <c r="X24" s="128"/>
      <c r="Y24" s="128"/>
      <c r="Z24" s="128"/>
      <c r="AA24" s="128"/>
      <c r="AB24" s="128"/>
    </row>
    <row r="25" spans="1:28" ht="36" customHeight="1" x14ac:dyDescent="0.35">
      <c r="A25" s="128"/>
      <c r="B25" s="270" t="s">
        <v>91</v>
      </c>
      <c r="C25" s="267">
        <f t="shared" ref="C25:R25" si="1">(1/4*C9)+(3/4*D9)</f>
        <v>83.929999999999993</v>
      </c>
      <c r="D25" s="267">
        <f t="shared" si="1"/>
        <v>87.117500000000007</v>
      </c>
      <c r="E25" s="267">
        <f t="shared" si="1"/>
        <v>92.110000000000014</v>
      </c>
      <c r="F25" s="267">
        <f t="shared" si="1"/>
        <v>107.11999999999999</v>
      </c>
      <c r="G25" s="267">
        <f t="shared" si="1"/>
        <v>112.4975</v>
      </c>
      <c r="H25" s="267">
        <f t="shared" si="1"/>
        <v>116.44750000000001</v>
      </c>
      <c r="I25" s="267">
        <f t="shared" si="1"/>
        <v>131.07499999999999</v>
      </c>
      <c r="J25" s="267">
        <f t="shared" si="1"/>
        <v>126.24000000000001</v>
      </c>
      <c r="K25" s="267">
        <f t="shared" si="1"/>
        <v>132.7175</v>
      </c>
      <c r="L25" s="267">
        <f t="shared" si="1"/>
        <v>112.38249999999999</v>
      </c>
      <c r="M25" s="267">
        <f t="shared" si="1"/>
        <v>109.38500000000001</v>
      </c>
      <c r="N25" s="267">
        <f t="shared" si="1"/>
        <v>86.685000000000002</v>
      </c>
      <c r="O25" s="267">
        <f t="shared" si="1"/>
        <v>123.30249999999999</v>
      </c>
      <c r="P25" s="267">
        <f t="shared" si="1"/>
        <v>89.384999999999991</v>
      </c>
      <c r="Q25" s="267">
        <f t="shared" si="1"/>
        <v>77.73</v>
      </c>
      <c r="R25" s="267">
        <f t="shared" si="1"/>
        <v>85.862499999999997</v>
      </c>
      <c r="S25" s="271">
        <f t="shared" ref="S25:U25" si="2">R25*(1+$X$25)</f>
        <v>85.992904207674741</v>
      </c>
      <c r="T25" s="271">
        <f t="shared" si="2"/>
        <v>86.123506467553639</v>
      </c>
      <c r="U25" s="271">
        <f t="shared" si="2"/>
        <v>86.254307080429712</v>
      </c>
      <c r="V25" s="128"/>
      <c r="W25" s="272" t="s">
        <v>105</v>
      </c>
      <c r="X25" s="273">
        <f>(((R25/C25)^(1/15))-1)</f>
        <v>1.5187562402065868E-3</v>
      </c>
      <c r="Y25" s="128"/>
      <c r="Z25" s="128"/>
      <c r="AA25" s="128"/>
      <c r="AB25" s="128"/>
    </row>
    <row r="26" spans="1:28" ht="30.75" customHeight="1" x14ac:dyDescent="0.35">
      <c r="A26" s="128"/>
      <c r="B26" s="270" t="s">
        <v>204</v>
      </c>
      <c r="C26" s="267">
        <f t="shared" ref="C26:O26" si="3">(1/4*C14)+(3/4*D14)</f>
        <v>125.18574190346213</v>
      </c>
      <c r="D26" s="267">
        <f t="shared" si="3"/>
        <v>126.62832432023203</v>
      </c>
      <c r="E26" s="267">
        <f t="shared" si="3"/>
        <v>128.37</v>
      </c>
      <c r="F26" s="267">
        <f t="shared" si="3"/>
        <v>154.03</v>
      </c>
      <c r="G26" s="267">
        <f t="shared" si="3"/>
        <v>155.08595500000001</v>
      </c>
      <c r="H26" s="267">
        <f t="shared" si="3"/>
        <v>146.1486625</v>
      </c>
      <c r="I26" s="267">
        <f t="shared" si="3"/>
        <v>147.53934750000002</v>
      </c>
      <c r="J26" s="267">
        <f t="shared" si="3"/>
        <v>186.94065499999999</v>
      </c>
      <c r="K26" s="267">
        <f t="shared" si="3"/>
        <v>157.84638999999999</v>
      </c>
      <c r="L26" s="267">
        <f t="shared" si="3"/>
        <v>137.82208750000001</v>
      </c>
      <c r="M26" s="267">
        <f t="shared" si="3"/>
        <v>139.5369</v>
      </c>
      <c r="N26" s="267">
        <f t="shared" si="3"/>
        <v>120.69601249999999</v>
      </c>
      <c r="O26" s="267">
        <f t="shared" si="3"/>
        <v>128.25</v>
      </c>
      <c r="P26" s="271">
        <f t="shared" ref="P26:U26" si="4">O26*(1+$X$26)</f>
        <v>128.50871549769565</v>
      </c>
      <c r="Q26" s="271">
        <f t="shared" si="4"/>
        <v>128.76795289565445</v>
      </c>
      <c r="R26" s="271">
        <f t="shared" si="4"/>
        <v>129.02771324669266</v>
      </c>
      <c r="S26" s="271">
        <f t="shared" si="4"/>
        <v>129.28799760575035</v>
      </c>
      <c r="T26" s="271">
        <f t="shared" si="4"/>
        <v>129.54880702989573</v>
      </c>
      <c r="U26" s="271">
        <f t="shared" si="4"/>
        <v>129.81014257832939</v>
      </c>
      <c r="V26" s="128"/>
      <c r="W26" s="274" t="s">
        <v>239</v>
      </c>
      <c r="X26" s="275">
        <f t="shared" ref="X26:X27" si="5">(((O26/C26)^(1/12))-1)</f>
        <v>2.0172748358335824E-3</v>
      </c>
      <c r="Y26" s="128"/>
      <c r="Z26" s="128"/>
      <c r="AA26" s="128"/>
      <c r="AB26" s="128"/>
    </row>
    <row r="27" spans="1:28" ht="35.25" customHeight="1" x14ac:dyDescent="0.35">
      <c r="A27" s="128"/>
      <c r="B27" s="270" t="s">
        <v>207</v>
      </c>
      <c r="C27" s="267">
        <f t="shared" ref="C27:O27" si="6">(1/4*C19)+(3/4*D19)</f>
        <v>57.585441275592586</v>
      </c>
      <c r="D27" s="267">
        <f t="shared" si="6"/>
        <v>58.249029187306732</v>
      </c>
      <c r="E27" s="267">
        <f t="shared" si="6"/>
        <v>59.050200000000011</v>
      </c>
      <c r="F27" s="267">
        <f t="shared" si="6"/>
        <v>70.853799999999993</v>
      </c>
      <c r="G27" s="267">
        <f t="shared" si="6"/>
        <v>71.339539300000013</v>
      </c>
      <c r="H27" s="267">
        <f t="shared" si="6"/>
        <v>67.228384750000004</v>
      </c>
      <c r="I27" s="267">
        <f t="shared" si="6"/>
        <v>67.868099849999993</v>
      </c>
      <c r="J27" s="267">
        <f t="shared" si="6"/>
        <v>85.992701300000007</v>
      </c>
      <c r="K27" s="267">
        <f t="shared" si="6"/>
        <v>72.609339399999996</v>
      </c>
      <c r="L27" s="267">
        <f t="shared" si="6"/>
        <v>63.398160250000004</v>
      </c>
      <c r="M27" s="267">
        <f t="shared" si="6"/>
        <v>64.186973999999992</v>
      </c>
      <c r="N27" s="267">
        <f t="shared" si="6"/>
        <v>55.520165750000004</v>
      </c>
      <c r="O27" s="267">
        <f t="shared" si="6"/>
        <v>58.994999999999997</v>
      </c>
      <c r="P27" s="271">
        <f t="shared" ref="P27:U27" si="7">O27*(1+$X$27)</f>
        <v>59.114009128939998</v>
      </c>
      <c r="Q27" s="271">
        <f t="shared" si="7"/>
        <v>59.233258332001043</v>
      </c>
      <c r="R27" s="271">
        <f t="shared" si="7"/>
        <v>59.352748093478617</v>
      </c>
      <c r="S27" s="271">
        <f t="shared" si="7"/>
        <v>59.472478898645164</v>
      </c>
      <c r="T27" s="271">
        <f t="shared" si="7"/>
        <v>59.592451233752044</v>
      </c>
      <c r="U27" s="271">
        <f t="shared" si="7"/>
        <v>59.712665586031534</v>
      </c>
      <c r="V27" s="128"/>
      <c r="W27" s="276" t="s">
        <v>239</v>
      </c>
      <c r="X27" s="277">
        <f t="shared" si="5"/>
        <v>2.0172748358335824E-3</v>
      </c>
      <c r="Y27" s="128"/>
      <c r="Z27" s="128"/>
      <c r="AA27" s="128"/>
      <c r="AB27" s="128"/>
    </row>
    <row r="28" spans="1:28" ht="48" customHeight="1" x14ac:dyDescent="0.35">
      <c r="A28" s="128"/>
      <c r="B28" s="278" t="s">
        <v>106</v>
      </c>
      <c r="C28" s="267">
        <f t="shared" ref="C28:U28" si="8">C25-C27</f>
        <v>26.344558724407406</v>
      </c>
      <c r="D28" s="267">
        <f t="shared" si="8"/>
        <v>28.868470812693275</v>
      </c>
      <c r="E28" s="267">
        <f t="shared" si="8"/>
        <v>33.059800000000003</v>
      </c>
      <c r="F28" s="267">
        <f t="shared" si="8"/>
        <v>36.266199999999998</v>
      </c>
      <c r="G28" s="267">
        <f t="shared" si="8"/>
        <v>41.15796069999999</v>
      </c>
      <c r="H28" s="267">
        <f t="shared" si="8"/>
        <v>49.219115250000002</v>
      </c>
      <c r="I28" s="267">
        <f t="shared" si="8"/>
        <v>63.206900149999996</v>
      </c>
      <c r="J28" s="267">
        <f t="shared" si="8"/>
        <v>40.247298700000002</v>
      </c>
      <c r="K28" s="267">
        <f t="shared" si="8"/>
        <v>60.108160600000005</v>
      </c>
      <c r="L28" s="267">
        <f t="shared" si="8"/>
        <v>48.98433974999999</v>
      </c>
      <c r="M28" s="267">
        <f t="shared" si="8"/>
        <v>45.198026000000013</v>
      </c>
      <c r="N28" s="267">
        <f t="shared" si="8"/>
        <v>31.164834249999998</v>
      </c>
      <c r="O28" s="267">
        <f t="shared" si="8"/>
        <v>64.307500000000005</v>
      </c>
      <c r="P28" s="267">
        <f t="shared" si="8"/>
        <v>30.270990871059993</v>
      </c>
      <c r="Q28" s="267">
        <f t="shared" si="8"/>
        <v>18.496741667998961</v>
      </c>
      <c r="R28" s="267">
        <f t="shared" si="8"/>
        <v>26.50975190652138</v>
      </c>
      <c r="S28" s="267">
        <f t="shared" si="8"/>
        <v>26.520425309029577</v>
      </c>
      <c r="T28" s="267">
        <f t="shared" si="8"/>
        <v>26.531055233801595</v>
      </c>
      <c r="U28" s="267">
        <f t="shared" si="8"/>
        <v>26.541641494398178</v>
      </c>
      <c r="V28" s="128"/>
      <c r="W28" s="106"/>
      <c r="X28" s="128"/>
      <c r="Y28" s="128"/>
      <c r="Z28" s="128"/>
      <c r="AA28" s="128"/>
      <c r="AB28" s="128"/>
    </row>
    <row r="29" spans="1:28" ht="18" customHeight="1" x14ac:dyDescent="0.35">
      <c r="A29" s="128"/>
      <c r="B29" s="128"/>
      <c r="C29" s="128"/>
      <c r="D29" s="128"/>
      <c r="E29" s="128"/>
      <c r="F29" s="128"/>
      <c r="G29" s="128"/>
      <c r="H29" s="128"/>
      <c r="I29" s="128"/>
      <c r="J29" s="128"/>
      <c r="K29" s="128"/>
      <c r="L29" s="128"/>
      <c r="M29" s="128"/>
      <c r="N29" s="128"/>
      <c r="O29" s="128"/>
      <c r="P29" s="128"/>
      <c r="Q29" s="128"/>
      <c r="R29" s="128"/>
      <c r="S29" s="128"/>
      <c r="T29" s="128"/>
      <c r="U29" s="128"/>
      <c r="V29" s="128"/>
      <c r="W29" s="106"/>
      <c r="X29" s="128"/>
      <c r="Y29" s="128"/>
      <c r="Z29" s="128"/>
      <c r="AA29" s="128"/>
      <c r="AB29" s="128"/>
    </row>
    <row r="30" spans="1:28" ht="18" customHeight="1" x14ac:dyDescent="0.35">
      <c r="A30" s="128"/>
      <c r="B30" s="248" t="s">
        <v>208</v>
      </c>
      <c r="C30" s="279"/>
      <c r="D30" s="279"/>
      <c r="E30" s="279"/>
      <c r="F30" s="279"/>
      <c r="G30" s="242"/>
      <c r="H30" s="242"/>
      <c r="I30" s="242"/>
      <c r="J30" s="242"/>
      <c r="K30" s="242"/>
      <c r="L30" s="242"/>
      <c r="M30" s="242"/>
      <c r="N30" s="128"/>
      <c r="O30" s="128"/>
      <c r="P30" s="128"/>
      <c r="Q30" s="128"/>
      <c r="R30" s="128"/>
      <c r="S30" s="128"/>
      <c r="T30" s="128"/>
      <c r="U30" s="128"/>
      <c r="V30" s="128"/>
      <c r="W30" s="106"/>
      <c r="X30" s="128"/>
      <c r="Y30" s="128"/>
      <c r="Z30" s="128"/>
      <c r="AA30" s="128"/>
      <c r="AB30" s="128"/>
    </row>
    <row r="31" spans="1:28" ht="18" customHeight="1" x14ac:dyDescent="0.35">
      <c r="A31" s="128"/>
      <c r="B31" s="401" t="s">
        <v>107</v>
      </c>
      <c r="C31" s="357"/>
      <c r="D31" s="357"/>
      <c r="E31" s="356"/>
      <c r="F31" s="280">
        <v>5.7999999999999996E-3</v>
      </c>
      <c r="G31" s="281" t="s">
        <v>195</v>
      </c>
      <c r="H31" s="282"/>
      <c r="I31" s="282"/>
      <c r="J31" s="249"/>
      <c r="K31" s="242" t="s">
        <v>108</v>
      </c>
      <c r="L31" s="242"/>
      <c r="M31" s="128"/>
      <c r="N31" s="128"/>
      <c r="O31" s="128"/>
      <c r="P31" s="128"/>
      <c r="Q31" s="128"/>
      <c r="R31" s="128"/>
      <c r="S31" s="128"/>
      <c r="T31" s="106"/>
      <c r="U31" s="106"/>
      <c r="V31" s="106"/>
      <c r="W31" s="128"/>
      <c r="X31" s="128"/>
      <c r="Y31" s="128"/>
      <c r="Z31" s="128"/>
      <c r="AA31" s="128"/>
      <c r="AB31" s="128"/>
    </row>
    <row r="32" spans="1:28" ht="18" customHeight="1" x14ac:dyDescent="0.35">
      <c r="A32" s="128"/>
      <c r="B32" s="401" t="s">
        <v>109</v>
      </c>
      <c r="C32" s="357"/>
      <c r="D32" s="357"/>
      <c r="E32" s="356"/>
      <c r="F32" s="280">
        <v>5.0000000000000001E-3</v>
      </c>
      <c r="G32" s="281" t="s">
        <v>195</v>
      </c>
      <c r="H32" s="282"/>
      <c r="I32" s="282"/>
      <c r="J32" s="242"/>
      <c r="K32" s="242"/>
      <c r="L32" s="242"/>
      <c r="M32" s="128"/>
      <c r="N32" s="128"/>
      <c r="O32" s="128"/>
      <c r="P32" s="128"/>
      <c r="Q32" s="128"/>
      <c r="R32" s="128"/>
      <c r="S32" s="128"/>
      <c r="T32" s="106"/>
      <c r="U32" s="106"/>
      <c r="V32" s="106"/>
      <c r="W32" s="128"/>
      <c r="X32" s="128"/>
      <c r="Y32" s="128"/>
      <c r="Z32" s="128"/>
      <c r="AA32" s="128"/>
      <c r="AB32" s="128"/>
    </row>
    <row r="33" spans="1:28" ht="18" customHeight="1" x14ac:dyDescent="0.35">
      <c r="A33" s="128"/>
      <c r="B33" s="401" t="s">
        <v>110</v>
      </c>
      <c r="C33" s="357"/>
      <c r="D33" s="357"/>
      <c r="E33" s="356"/>
      <c r="F33" s="280">
        <v>5.0000000000000001E-3</v>
      </c>
      <c r="G33" s="281" t="s">
        <v>195</v>
      </c>
      <c r="H33" s="282"/>
      <c r="I33" s="282"/>
      <c r="J33" s="242"/>
      <c r="K33" s="242"/>
      <c r="L33" s="242"/>
      <c r="M33" s="128"/>
      <c r="N33" s="128"/>
      <c r="O33" s="128"/>
      <c r="P33" s="128"/>
      <c r="Q33" s="128"/>
      <c r="R33" s="128"/>
      <c r="S33" s="128"/>
      <c r="T33" s="106"/>
      <c r="U33" s="106"/>
      <c r="V33" s="106"/>
      <c r="W33" s="128"/>
      <c r="X33" s="128"/>
      <c r="Y33" s="128"/>
      <c r="Z33" s="128"/>
      <c r="AA33" s="128"/>
      <c r="AB33" s="128"/>
    </row>
    <row r="34" spans="1:28" ht="18" customHeight="1" x14ac:dyDescent="0.35">
      <c r="A34" s="128"/>
      <c r="B34" s="401" t="s">
        <v>111</v>
      </c>
      <c r="C34" s="357"/>
      <c r="D34" s="357"/>
      <c r="E34" s="356"/>
      <c r="F34" s="280">
        <v>0.15</v>
      </c>
      <c r="G34" s="280" t="s">
        <v>196</v>
      </c>
      <c r="H34" s="242"/>
      <c r="I34" s="249"/>
      <c r="J34" s="249"/>
      <c r="K34" s="249"/>
      <c r="L34" s="242"/>
      <c r="M34" s="128"/>
      <c r="N34" s="128"/>
      <c r="O34" s="128"/>
      <c r="P34" s="128"/>
      <c r="Q34" s="128"/>
      <c r="R34" s="128"/>
      <c r="S34" s="128"/>
      <c r="T34" s="106"/>
      <c r="U34" s="106"/>
      <c r="V34" s="106"/>
      <c r="W34" s="128"/>
      <c r="X34" s="128"/>
      <c r="Y34" s="128"/>
      <c r="Z34" s="128"/>
      <c r="AA34" s="128"/>
      <c r="AB34" s="128"/>
    </row>
    <row r="35" spans="1:28" ht="18" customHeight="1" x14ac:dyDescent="0.35">
      <c r="A35" s="128"/>
      <c r="B35" s="401" t="s">
        <v>112</v>
      </c>
      <c r="C35" s="357"/>
      <c r="D35" s="357"/>
      <c r="E35" s="356"/>
      <c r="F35" s="280">
        <v>0.15</v>
      </c>
      <c r="G35" s="280" t="s">
        <v>196</v>
      </c>
      <c r="H35" s="242"/>
      <c r="I35" s="242"/>
      <c r="J35" s="242"/>
      <c r="K35" s="242"/>
      <c r="L35" s="242"/>
      <c r="M35" s="128"/>
      <c r="N35" s="128"/>
      <c r="O35" s="128"/>
      <c r="P35" s="128"/>
      <c r="Q35" s="128"/>
      <c r="R35" s="128"/>
      <c r="S35" s="128"/>
      <c r="T35" s="106"/>
      <c r="U35" s="106"/>
      <c r="V35" s="106"/>
      <c r="W35" s="128"/>
      <c r="X35" s="128"/>
      <c r="Y35" s="128"/>
      <c r="Z35" s="128"/>
      <c r="AA35" s="128"/>
      <c r="AB35" s="128"/>
    </row>
    <row r="36" spans="1:28" ht="18" customHeight="1" x14ac:dyDescent="0.35">
      <c r="A36" s="128"/>
      <c r="B36" s="401" t="s">
        <v>113</v>
      </c>
      <c r="C36" s="357"/>
      <c r="D36" s="357"/>
      <c r="E36" s="356"/>
      <c r="F36" s="280">
        <v>0.1</v>
      </c>
      <c r="G36" s="280" t="s">
        <v>196</v>
      </c>
      <c r="H36" s="242"/>
      <c r="I36" s="242"/>
      <c r="J36" s="242"/>
      <c r="K36" s="242"/>
      <c r="L36" s="242"/>
      <c r="M36" s="128"/>
      <c r="N36" s="128"/>
      <c r="O36" s="128"/>
      <c r="P36" s="128"/>
      <c r="Q36" s="128"/>
      <c r="R36" s="128"/>
      <c r="S36" s="128"/>
      <c r="T36" s="106"/>
      <c r="U36" s="106"/>
      <c r="V36" s="106"/>
      <c r="W36" s="128"/>
      <c r="X36" s="128"/>
      <c r="Y36" s="128"/>
      <c r="Z36" s="128"/>
      <c r="AA36" s="128"/>
      <c r="AB36" s="128"/>
    </row>
    <row r="37" spans="1:28" ht="18" customHeight="1" x14ac:dyDescent="0.35">
      <c r="A37" s="128" t="s">
        <v>191</v>
      </c>
      <c r="B37" s="282" t="s">
        <v>197</v>
      </c>
      <c r="C37" s="248"/>
      <c r="D37" s="248"/>
      <c r="E37" s="248"/>
      <c r="F37" s="242"/>
      <c r="G37" s="242"/>
      <c r="H37" s="242"/>
      <c r="I37" s="242"/>
      <c r="J37" s="242"/>
      <c r="K37" s="242"/>
      <c r="L37" s="242"/>
      <c r="M37" s="128"/>
      <c r="N37" s="128"/>
      <c r="O37" s="128"/>
      <c r="P37" s="128"/>
      <c r="Q37" s="128"/>
      <c r="R37" s="128"/>
      <c r="S37" s="128"/>
      <c r="T37" s="106"/>
      <c r="U37" s="106"/>
      <c r="V37" s="106"/>
      <c r="W37" s="128"/>
      <c r="X37" s="128"/>
      <c r="Y37" s="128"/>
      <c r="Z37" s="128"/>
      <c r="AA37" s="128"/>
      <c r="AB37" s="128"/>
    </row>
    <row r="38" spans="1:28" ht="18" customHeight="1" x14ac:dyDescent="0.35">
      <c r="A38" s="128"/>
      <c r="B38" s="128"/>
      <c r="C38" s="128"/>
      <c r="D38" s="128"/>
      <c r="E38" s="128"/>
      <c r="F38" s="128"/>
      <c r="G38" s="128"/>
      <c r="H38" s="128"/>
      <c r="I38" s="128"/>
      <c r="J38" s="128"/>
      <c r="K38" s="128"/>
      <c r="L38" s="128"/>
      <c r="M38" s="128"/>
      <c r="N38" s="128"/>
      <c r="O38" s="128"/>
      <c r="P38" s="128"/>
      <c r="Q38" s="128"/>
      <c r="R38" s="128"/>
      <c r="S38" s="128"/>
      <c r="T38" s="106"/>
      <c r="U38" s="106"/>
      <c r="V38" s="106"/>
      <c r="W38" s="128"/>
      <c r="X38" s="128"/>
      <c r="Y38" s="128"/>
      <c r="Z38" s="128"/>
      <c r="AA38" s="128"/>
      <c r="AB38" s="128"/>
    </row>
    <row r="39" spans="1:28" ht="18" customHeight="1" x14ac:dyDescent="0.35">
      <c r="A39" s="128"/>
      <c r="B39" s="128"/>
      <c r="C39" s="128"/>
      <c r="D39" s="128"/>
      <c r="E39" s="128"/>
      <c r="F39" s="128"/>
      <c r="G39" s="128"/>
      <c r="H39" s="128"/>
      <c r="I39" s="128"/>
      <c r="J39" s="128"/>
      <c r="K39" s="128"/>
      <c r="L39" s="128"/>
      <c r="M39" s="128"/>
      <c r="N39" s="128"/>
      <c r="O39" s="128"/>
      <c r="P39" s="128"/>
      <c r="Q39" s="128"/>
      <c r="R39" s="128"/>
      <c r="S39" s="128"/>
      <c r="T39" s="128"/>
      <c r="U39" s="128"/>
      <c r="V39" s="128"/>
      <c r="W39" s="106"/>
      <c r="X39" s="128"/>
      <c r="Y39" s="128"/>
      <c r="Z39" s="128"/>
      <c r="AA39" s="128"/>
      <c r="AB39" s="128"/>
    </row>
    <row r="40" spans="1:28" ht="30" customHeight="1" x14ac:dyDescent="0.35">
      <c r="A40" s="128"/>
      <c r="B40" s="283" t="s">
        <v>114</v>
      </c>
      <c r="C40" s="284">
        <v>2005</v>
      </c>
      <c r="D40" s="284">
        <v>2006</v>
      </c>
      <c r="E40" s="284">
        <v>2007</v>
      </c>
      <c r="F40" s="284">
        <v>2008</v>
      </c>
      <c r="G40" s="284">
        <v>2009</v>
      </c>
      <c r="H40" s="284">
        <v>2010</v>
      </c>
      <c r="I40" s="284">
        <v>2011</v>
      </c>
      <c r="J40" s="284">
        <v>2012</v>
      </c>
      <c r="K40" s="284">
        <v>2013</v>
      </c>
      <c r="L40" s="284">
        <v>2014</v>
      </c>
      <c r="M40" s="284">
        <v>2015</v>
      </c>
      <c r="N40" s="284">
        <v>2016</v>
      </c>
      <c r="O40" s="284">
        <v>2017</v>
      </c>
      <c r="P40" s="284">
        <v>2018</v>
      </c>
      <c r="Q40" s="284">
        <v>2019</v>
      </c>
      <c r="R40" s="285">
        <v>2020</v>
      </c>
      <c r="S40" s="285">
        <v>2021</v>
      </c>
      <c r="T40" s="261">
        <v>2022</v>
      </c>
      <c r="U40" s="261">
        <v>2023</v>
      </c>
      <c r="V40" s="128"/>
      <c r="W40" s="106"/>
      <c r="X40" s="128"/>
      <c r="Y40" s="128"/>
      <c r="Z40" s="128"/>
      <c r="AA40" s="128"/>
      <c r="AB40" s="128"/>
    </row>
    <row r="41" spans="1:28" ht="18" customHeight="1" x14ac:dyDescent="0.35">
      <c r="A41" s="128"/>
      <c r="B41" s="281" t="s">
        <v>198</v>
      </c>
      <c r="C41" s="133">
        <f t="shared" ref="C41:U41" si="9">(C25-(C27*$F$34+C28*$F$35))*$F$31*(44/28)</f>
        <v>0.6502176999999999</v>
      </c>
      <c r="D41" s="133">
        <f t="shared" si="9"/>
        <v>0.67491171785714299</v>
      </c>
      <c r="E41" s="133">
        <f t="shared" si="9"/>
        <v>0.71358932857142854</v>
      </c>
      <c r="F41" s="133">
        <f t="shared" si="9"/>
        <v>0.82987394285714278</v>
      </c>
      <c r="G41" s="133">
        <f t="shared" si="9"/>
        <v>0.87153420357142852</v>
      </c>
      <c r="H41" s="133">
        <f t="shared" si="9"/>
        <v>0.90213541785714291</v>
      </c>
      <c r="I41" s="133">
        <f t="shared" si="9"/>
        <v>1.01545675</v>
      </c>
      <c r="J41" s="133">
        <f t="shared" si="9"/>
        <v>0.97799931428571429</v>
      </c>
      <c r="K41" s="133">
        <f t="shared" si="9"/>
        <v>1.0281814321428571</v>
      </c>
      <c r="L41" s="133">
        <f t="shared" si="9"/>
        <v>0.87064328214285702</v>
      </c>
      <c r="M41" s="133">
        <f t="shared" si="9"/>
        <v>0.84742122142857146</v>
      </c>
      <c r="N41" s="133">
        <f t="shared" si="9"/>
        <v>0.67156107857142855</v>
      </c>
      <c r="O41" s="133">
        <f t="shared" si="9"/>
        <v>0.955242082142857</v>
      </c>
      <c r="P41" s="133">
        <f t="shared" si="9"/>
        <v>0.69247836428571419</v>
      </c>
      <c r="Q41" s="133">
        <f t="shared" si="9"/>
        <v>0.60218541428571426</v>
      </c>
      <c r="R41" s="133">
        <f t="shared" si="9"/>
        <v>0.66518905357142855</v>
      </c>
      <c r="S41" s="133">
        <f t="shared" si="9"/>
        <v>0.66619931359745732</v>
      </c>
      <c r="T41" s="133">
        <f t="shared" si="9"/>
        <v>0.66721110796220484</v>
      </c>
      <c r="U41" s="133">
        <f t="shared" si="9"/>
        <v>0.66822443899595751</v>
      </c>
      <c r="V41" s="128"/>
      <c r="W41" s="106"/>
      <c r="X41" s="128"/>
      <c r="Y41" s="128"/>
      <c r="Z41" s="128"/>
      <c r="AA41" s="128"/>
      <c r="AB41" s="128"/>
    </row>
    <row r="42" spans="1:28" ht="27" customHeight="1" x14ac:dyDescent="0.35">
      <c r="A42" s="128"/>
      <c r="B42" s="278" t="s">
        <v>199</v>
      </c>
      <c r="C42" s="133">
        <f t="shared" ref="C42:U42" si="10">C27*$F$34*$F$32*(44/28)</f>
        <v>6.7868555789091262E-2</v>
      </c>
      <c r="D42" s="133">
        <f t="shared" si="10"/>
        <v>6.8650641542182936E-2</v>
      </c>
      <c r="E42" s="133">
        <f t="shared" si="10"/>
        <v>6.9594878571428584E-2</v>
      </c>
      <c r="F42" s="133">
        <f t="shared" si="10"/>
        <v>8.3506264285714282E-2</v>
      </c>
      <c r="G42" s="133">
        <f t="shared" si="10"/>
        <v>8.407874274642857E-2</v>
      </c>
      <c r="H42" s="133">
        <f t="shared" si="10"/>
        <v>7.9233453455357136E-2</v>
      </c>
      <c r="I42" s="133">
        <f t="shared" si="10"/>
        <v>7.9987403394642845E-2</v>
      </c>
      <c r="J42" s="133">
        <f t="shared" si="10"/>
        <v>0.10134854081785716</v>
      </c>
      <c r="K42" s="133">
        <f t="shared" si="10"/>
        <v>8.557529286428571E-2</v>
      </c>
      <c r="L42" s="133">
        <f t="shared" si="10"/>
        <v>7.4719260294642861E-2</v>
      </c>
      <c r="M42" s="133">
        <f t="shared" si="10"/>
        <v>7.564893364285713E-2</v>
      </c>
      <c r="N42" s="133">
        <f t="shared" si="10"/>
        <v>6.5434481062499994E-2</v>
      </c>
      <c r="O42" s="133">
        <f t="shared" si="10"/>
        <v>6.9529821428571434E-2</v>
      </c>
      <c r="P42" s="133">
        <f t="shared" si="10"/>
        <v>6.9670082187679269E-2</v>
      </c>
      <c r="Q42" s="133">
        <f t="shared" si="10"/>
        <v>6.9810625891286934E-2</v>
      </c>
      <c r="R42" s="133">
        <f t="shared" si="10"/>
        <v>6.995145311017123E-2</v>
      </c>
      <c r="S42" s="133">
        <f t="shared" si="10"/>
        <v>7.0092564416260369E-2</v>
      </c>
      <c r="T42" s="133">
        <f t="shared" si="10"/>
        <v>7.0233960382636337E-2</v>
      </c>
      <c r="U42" s="133">
        <f t="shared" si="10"/>
        <v>7.0375641583537166E-2</v>
      </c>
      <c r="V42" s="128"/>
      <c r="W42" s="106"/>
      <c r="X42" s="128"/>
      <c r="Y42" s="128"/>
      <c r="Z42" s="128"/>
      <c r="AA42" s="128"/>
      <c r="AB42" s="128"/>
    </row>
    <row r="43" spans="1:28" ht="27" customHeight="1" x14ac:dyDescent="0.35">
      <c r="A43" s="128"/>
      <c r="B43" s="278" t="s">
        <v>200</v>
      </c>
      <c r="C43" s="133">
        <f t="shared" ref="C43:U43" si="11">C28*$F$35*$F$32*(44/28)</f>
        <v>3.1048944210908726E-2</v>
      </c>
      <c r="D43" s="133">
        <f t="shared" si="11"/>
        <v>3.4023554886388502E-2</v>
      </c>
      <c r="E43" s="133">
        <f t="shared" si="11"/>
        <v>3.8963335714285716E-2</v>
      </c>
      <c r="F43" s="133">
        <f t="shared" si="11"/>
        <v>4.2742307142857143E-2</v>
      </c>
      <c r="G43" s="133">
        <f t="shared" si="11"/>
        <v>4.8507596539285706E-2</v>
      </c>
      <c r="H43" s="133">
        <f t="shared" si="11"/>
        <v>5.8008242973214288E-2</v>
      </c>
      <c r="I43" s="133">
        <f t="shared" si="11"/>
        <v>7.4493846605357142E-2</v>
      </c>
      <c r="J43" s="133">
        <f t="shared" si="11"/>
        <v>4.7434316324999996E-2</v>
      </c>
      <c r="K43" s="133">
        <f t="shared" si="11"/>
        <v>7.0841760707142848E-2</v>
      </c>
      <c r="L43" s="133">
        <f t="shared" si="11"/>
        <v>5.7731543276785695E-2</v>
      </c>
      <c r="M43" s="133">
        <f t="shared" si="11"/>
        <v>5.3269102071428584E-2</v>
      </c>
      <c r="N43" s="133">
        <f t="shared" si="11"/>
        <v>3.6729983223214281E-2</v>
      </c>
      <c r="O43" s="133">
        <f t="shared" si="11"/>
        <v>7.5790982142857136E-2</v>
      </c>
      <c r="P43" s="133">
        <f t="shared" si="11"/>
        <v>3.5676524955177848E-2</v>
      </c>
      <c r="Q43" s="133">
        <f t="shared" si="11"/>
        <v>2.1799731251570201E-2</v>
      </c>
      <c r="R43" s="133">
        <f t="shared" si="11"/>
        <v>3.1243636175543054E-2</v>
      </c>
      <c r="S43" s="133">
        <f t="shared" si="11"/>
        <v>3.1256215542784856E-2</v>
      </c>
      <c r="T43" s="133">
        <f t="shared" si="11"/>
        <v>3.1268743668409024E-2</v>
      </c>
      <c r="U43" s="133">
        <f t="shared" si="11"/>
        <v>3.128122033268356E-2</v>
      </c>
      <c r="V43" s="128"/>
      <c r="W43" s="106"/>
      <c r="X43" s="128"/>
      <c r="Y43" s="128"/>
      <c r="Z43" s="128"/>
      <c r="AA43" s="128"/>
      <c r="AB43" s="128"/>
    </row>
    <row r="44" spans="1:28" ht="24.75" customHeight="1" x14ac:dyDescent="0.35">
      <c r="A44" s="128"/>
      <c r="B44" s="278" t="s">
        <v>117</v>
      </c>
      <c r="C44" s="133">
        <f t="shared" ref="C44:U44" si="12">C42+C43</f>
        <v>9.8917499999999992E-2</v>
      </c>
      <c r="D44" s="133">
        <f t="shared" si="12"/>
        <v>0.10267419642857144</v>
      </c>
      <c r="E44" s="133">
        <f t="shared" si="12"/>
        <v>0.1085582142857143</v>
      </c>
      <c r="F44" s="133">
        <f t="shared" si="12"/>
        <v>0.12624857142857143</v>
      </c>
      <c r="G44" s="133">
        <f t="shared" si="12"/>
        <v>0.13258633928571428</v>
      </c>
      <c r="H44" s="133">
        <f t="shared" si="12"/>
        <v>0.13724169642857142</v>
      </c>
      <c r="I44" s="133">
        <f t="shared" si="12"/>
        <v>0.15448124999999999</v>
      </c>
      <c r="J44" s="133">
        <f t="shared" si="12"/>
        <v>0.14878285714285716</v>
      </c>
      <c r="K44" s="133">
        <f t="shared" si="12"/>
        <v>0.15641705357142854</v>
      </c>
      <c r="L44" s="133">
        <f t="shared" si="12"/>
        <v>0.13245080357142855</v>
      </c>
      <c r="M44" s="133">
        <f t="shared" si="12"/>
        <v>0.12891803571428573</v>
      </c>
      <c r="N44" s="133">
        <f t="shared" si="12"/>
        <v>0.10216446428571427</v>
      </c>
      <c r="O44" s="133">
        <f t="shared" si="12"/>
        <v>0.14532080357142857</v>
      </c>
      <c r="P44" s="133">
        <f t="shared" si="12"/>
        <v>0.10534660714285712</v>
      </c>
      <c r="Q44" s="133">
        <f t="shared" si="12"/>
        <v>9.1610357142857132E-2</v>
      </c>
      <c r="R44" s="133">
        <f t="shared" si="12"/>
        <v>0.10119508928571429</v>
      </c>
      <c r="S44" s="133">
        <f t="shared" si="12"/>
        <v>0.10134877995904523</v>
      </c>
      <c r="T44" s="133">
        <f t="shared" si="12"/>
        <v>0.10150270405104536</v>
      </c>
      <c r="U44" s="133">
        <f t="shared" si="12"/>
        <v>0.10165686191622073</v>
      </c>
      <c r="V44" s="128"/>
      <c r="W44" s="106"/>
      <c r="X44" s="128"/>
      <c r="Y44" s="128"/>
      <c r="Z44" s="128"/>
      <c r="AA44" s="128"/>
      <c r="AB44" s="128"/>
    </row>
    <row r="45" spans="1:28" ht="33" customHeight="1" x14ac:dyDescent="0.35">
      <c r="A45" s="128"/>
      <c r="B45" s="278" t="s">
        <v>118</v>
      </c>
      <c r="C45" s="133">
        <f t="shared" ref="C45:U45" si="13">C25*$F$36*$F$33*(44/28)</f>
        <v>6.594499999999999E-2</v>
      </c>
      <c r="D45" s="133">
        <f t="shared" si="13"/>
        <v>6.8449464285714287E-2</v>
      </c>
      <c r="E45" s="133">
        <f t="shared" si="13"/>
        <v>7.2372142857142871E-2</v>
      </c>
      <c r="F45" s="133">
        <f t="shared" si="13"/>
        <v>8.4165714285714274E-2</v>
      </c>
      <c r="G45" s="133">
        <f t="shared" si="13"/>
        <v>8.8390892857142869E-2</v>
      </c>
      <c r="H45" s="133">
        <f t="shared" si="13"/>
        <v>9.1494464285714297E-2</v>
      </c>
      <c r="I45" s="133">
        <f t="shared" si="13"/>
        <v>0.1029875</v>
      </c>
      <c r="J45" s="133">
        <f t="shared" si="13"/>
        <v>9.9188571428571445E-2</v>
      </c>
      <c r="K45" s="133">
        <f t="shared" si="13"/>
        <v>0.10427803571428572</v>
      </c>
      <c r="L45" s="133">
        <f t="shared" si="13"/>
        <v>8.8300535714285727E-2</v>
      </c>
      <c r="M45" s="133">
        <f t="shared" si="13"/>
        <v>8.5945357142857143E-2</v>
      </c>
      <c r="N45" s="133">
        <f t="shared" si="13"/>
        <v>6.8109642857142855E-2</v>
      </c>
      <c r="O45" s="133">
        <f t="shared" si="13"/>
        <v>9.6880535714285704E-2</v>
      </c>
      <c r="P45" s="133">
        <f t="shared" si="13"/>
        <v>7.023107142857142E-2</v>
      </c>
      <c r="Q45" s="133">
        <f t="shared" si="13"/>
        <v>6.1073571428571435E-2</v>
      </c>
      <c r="R45" s="133">
        <f t="shared" si="13"/>
        <v>6.7463392857142854E-2</v>
      </c>
      <c r="S45" s="133">
        <f t="shared" si="13"/>
        <v>6.7565853306030155E-2</v>
      </c>
      <c r="T45" s="133">
        <f t="shared" si="13"/>
        <v>6.7668469367363579E-2</v>
      </c>
      <c r="U45" s="133">
        <f t="shared" si="13"/>
        <v>6.7771241277480493E-2</v>
      </c>
      <c r="V45" s="128"/>
      <c r="W45" s="106"/>
      <c r="X45" s="128"/>
      <c r="Y45" s="128"/>
      <c r="Z45" s="128"/>
      <c r="AA45" s="128"/>
      <c r="AB45" s="128"/>
    </row>
    <row r="46" spans="1:28" ht="30" customHeight="1" x14ac:dyDescent="0.35">
      <c r="A46" s="128"/>
      <c r="B46" s="278" t="s">
        <v>201</v>
      </c>
      <c r="C46" s="133">
        <f t="shared" ref="C46:U46" si="14">C41+C44+C45</f>
        <v>0.81508019999999992</v>
      </c>
      <c r="D46" s="133">
        <f t="shared" si="14"/>
        <v>0.84603537857142874</v>
      </c>
      <c r="E46" s="133">
        <f t="shared" si="14"/>
        <v>0.89451968571428575</v>
      </c>
      <c r="F46" s="133">
        <f t="shared" si="14"/>
        <v>1.0402882285714283</v>
      </c>
      <c r="G46" s="133">
        <f t="shared" si="14"/>
        <v>1.0925114357142856</v>
      </c>
      <c r="H46" s="133">
        <f t="shared" si="14"/>
        <v>1.1308715785714285</v>
      </c>
      <c r="I46" s="133">
        <f t="shared" si="14"/>
        <v>1.2729254999999999</v>
      </c>
      <c r="J46" s="133">
        <f t="shared" si="14"/>
        <v>1.2259707428571429</v>
      </c>
      <c r="K46" s="133">
        <f t="shared" si="14"/>
        <v>1.2888765214285711</v>
      </c>
      <c r="L46" s="133">
        <f t="shared" si="14"/>
        <v>1.0913946214285712</v>
      </c>
      <c r="M46" s="133">
        <f t="shared" si="14"/>
        <v>1.0622846142857143</v>
      </c>
      <c r="N46" s="133">
        <f t="shared" si="14"/>
        <v>0.84183518571428562</v>
      </c>
      <c r="O46" s="133">
        <f t="shared" si="14"/>
        <v>1.1974434214285712</v>
      </c>
      <c r="P46" s="133">
        <f t="shared" si="14"/>
        <v>0.86805604285714277</v>
      </c>
      <c r="Q46" s="133">
        <f t="shared" si="14"/>
        <v>0.7548693428571428</v>
      </c>
      <c r="R46" s="133">
        <f t="shared" si="14"/>
        <v>0.83384753571428571</v>
      </c>
      <c r="S46" s="133">
        <f t="shared" si="14"/>
        <v>0.83511394686253271</v>
      </c>
      <c r="T46" s="133">
        <f t="shared" si="14"/>
        <v>0.83638228138061377</v>
      </c>
      <c r="U46" s="133">
        <f t="shared" si="14"/>
        <v>0.83765254218965868</v>
      </c>
      <c r="V46" s="128"/>
      <c r="W46" s="106"/>
      <c r="X46" s="128"/>
      <c r="Y46" s="128"/>
      <c r="Z46" s="128"/>
      <c r="AA46" s="128"/>
      <c r="AB46" s="128"/>
    </row>
    <row r="47" spans="1:28" ht="18" customHeight="1" x14ac:dyDescent="0.35">
      <c r="A47" s="128"/>
      <c r="B47" s="128"/>
      <c r="C47" s="128"/>
      <c r="D47" s="128"/>
      <c r="E47" s="128"/>
      <c r="F47" s="128"/>
      <c r="G47" s="128"/>
      <c r="H47" s="128"/>
      <c r="I47" s="128"/>
      <c r="J47" s="128"/>
      <c r="K47" s="128"/>
      <c r="L47" s="128"/>
      <c r="M47" s="128"/>
      <c r="N47" s="128"/>
      <c r="O47" s="128"/>
      <c r="P47" s="128"/>
      <c r="Q47" s="128"/>
      <c r="R47" s="128"/>
      <c r="S47" s="128"/>
      <c r="T47" s="128"/>
      <c r="U47" s="128"/>
      <c r="V47" s="128"/>
      <c r="W47" s="106"/>
      <c r="X47" s="128"/>
      <c r="Y47" s="128"/>
      <c r="Z47" s="128"/>
      <c r="AA47" s="128"/>
      <c r="AB47" s="128"/>
    </row>
    <row r="48" spans="1:28" ht="18" customHeight="1" x14ac:dyDescent="0.35">
      <c r="A48" s="128"/>
      <c r="B48" s="286" t="s">
        <v>209</v>
      </c>
      <c r="C48" s="287">
        <v>2005</v>
      </c>
      <c r="D48" s="287">
        <v>2006</v>
      </c>
      <c r="E48" s="287">
        <v>2007</v>
      </c>
      <c r="F48" s="287">
        <v>2008</v>
      </c>
      <c r="G48" s="287">
        <v>2009</v>
      </c>
      <c r="H48" s="287">
        <v>2010</v>
      </c>
      <c r="I48" s="287">
        <v>2011</v>
      </c>
      <c r="J48" s="287">
        <v>2012</v>
      </c>
      <c r="K48" s="287">
        <v>2013</v>
      </c>
      <c r="L48" s="287">
        <v>2014</v>
      </c>
      <c r="M48" s="287">
        <v>2015</v>
      </c>
      <c r="N48" s="287">
        <v>2016</v>
      </c>
      <c r="O48" s="287">
        <v>2017</v>
      </c>
      <c r="P48" s="287">
        <v>2018</v>
      </c>
      <c r="Q48" s="287">
        <v>2019</v>
      </c>
      <c r="R48" s="288">
        <v>2020</v>
      </c>
      <c r="S48" s="288">
        <v>2021</v>
      </c>
      <c r="T48" s="261">
        <v>2022</v>
      </c>
      <c r="U48" s="261">
        <v>2023</v>
      </c>
      <c r="V48" s="128"/>
      <c r="W48" s="106"/>
      <c r="X48" s="128"/>
      <c r="Y48" s="128"/>
      <c r="Z48" s="128"/>
      <c r="AA48" s="128"/>
      <c r="AB48" s="128"/>
    </row>
    <row r="49" spans="1:28" ht="18" customHeight="1" x14ac:dyDescent="0.35">
      <c r="A49" s="128"/>
      <c r="B49" s="289" t="s">
        <v>198</v>
      </c>
      <c r="C49" s="267">
        <f t="shared" ref="C49:U54" si="15">C41*10^3</f>
        <v>650.21769999999992</v>
      </c>
      <c r="D49" s="267">
        <f t="shared" si="15"/>
        <v>674.911717857143</v>
      </c>
      <c r="E49" s="267">
        <f t="shared" si="15"/>
        <v>713.5893285714285</v>
      </c>
      <c r="F49" s="267">
        <f t="shared" si="15"/>
        <v>829.87394285714277</v>
      </c>
      <c r="G49" s="267">
        <f t="shared" si="15"/>
        <v>871.53420357142852</v>
      </c>
      <c r="H49" s="267">
        <f t="shared" si="15"/>
        <v>902.1354178571429</v>
      </c>
      <c r="I49" s="267">
        <f t="shared" si="15"/>
        <v>1015.4567500000001</v>
      </c>
      <c r="J49" s="267">
        <f t="shared" si="15"/>
        <v>977.99931428571426</v>
      </c>
      <c r="K49" s="267">
        <f t="shared" si="15"/>
        <v>1028.1814321428571</v>
      </c>
      <c r="L49" s="267">
        <f t="shared" si="15"/>
        <v>870.64328214285706</v>
      </c>
      <c r="M49" s="267">
        <f t="shared" si="15"/>
        <v>847.42122142857147</v>
      </c>
      <c r="N49" s="267">
        <f t="shared" si="15"/>
        <v>671.56107857142854</v>
      </c>
      <c r="O49" s="267">
        <f t="shared" si="15"/>
        <v>955.24208214285704</v>
      </c>
      <c r="P49" s="267">
        <f t="shared" si="15"/>
        <v>692.47836428571418</v>
      </c>
      <c r="Q49" s="267">
        <f t="shared" si="15"/>
        <v>602.18541428571427</v>
      </c>
      <c r="R49" s="267">
        <f t="shared" si="15"/>
        <v>665.18905357142853</v>
      </c>
      <c r="S49" s="267">
        <f t="shared" si="15"/>
        <v>666.19931359745738</v>
      </c>
      <c r="T49" s="267">
        <f t="shared" si="15"/>
        <v>667.21110796220489</v>
      </c>
      <c r="U49" s="267">
        <f t="shared" si="15"/>
        <v>668.22443899595748</v>
      </c>
      <c r="V49" s="128"/>
      <c r="W49" s="106"/>
      <c r="X49" s="128"/>
      <c r="Y49" s="128"/>
      <c r="Z49" s="128"/>
      <c r="AA49" s="128"/>
      <c r="AB49" s="128"/>
    </row>
    <row r="50" spans="1:28" ht="18" customHeight="1" x14ac:dyDescent="0.35">
      <c r="A50" s="128"/>
      <c r="B50" s="290" t="s">
        <v>115</v>
      </c>
      <c r="C50" s="267">
        <f t="shared" si="15"/>
        <v>67.868555789091261</v>
      </c>
      <c r="D50" s="267">
        <f t="shared" si="15"/>
        <v>68.650641542182939</v>
      </c>
      <c r="E50" s="267">
        <f t="shared" si="15"/>
        <v>69.59487857142858</v>
      </c>
      <c r="F50" s="267">
        <f t="shared" si="15"/>
        <v>83.506264285714281</v>
      </c>
      <c r="G50" s="267">
        <f t="shared" si="15"/>
        <v>84.078742746428574</v>
      </c>
      <c r="H50" s="267">
        <f t="shared" si="15"/>
        <v>79.233453455357136</v>
      </c>
      <c r="I50" s="267">
        <f t="shared" si="15"/>
        <v>79.98740339464284</v>
      </c>
      <c r="J50" s="267">
        <f t="shared" si="15"/>
        <v>101.34854081785716</v>
      </c>
      <c r="K50" s="267">
        <f t="shared" si="15"/>
        <v>85.575292864285714</v>
      </c>
      <c r="L50" s="267">
        <f t="shared" si="15"/>
        <v>74.719260294642865</v>
      </c>
      <c r="M50" s="267">
        <f t="shared" si="15"/>
        <v>75.648933642857131</v>
      </c>
      <c r="N50" s="267">
        <f t="shared" si="15"/>
        <v>65.434481062499998</v>
      </c>
      <c r="O50" s="267">
        <f t="shared" si="15"/>
        <v>69.529821428571438</v>
      </c>
      <c r="P50" s="267">
        <f t="shared" si="15"/>
        <v>69.67008218767927</v>
      </c>
      <c r="Q50" s="267">
        <f t="shared" si="15"/>
        <v>69.810625891286932</v>
      </c>
      <c r="R50" s="267">
        <f t="shared" si="15"/>
        <v>69.951453110171229</v>
      </c>
      <c r="S50" s="267">
        <f t="shared" si="15"/>
        <v>70.092564416260373</v>
      </c>
      <c r="T50" s="267">
        <f t="shared" si="15"/>
        <v>70.23396038263634</v>
      </c>
      <c r="U50" s="267">
        <f t="shared" si="15"/>
        <v>70.37564158353716</v>
      </c>
      <c r="V50" s="128"/>
      <c r="W50" s="106"/>
      <c r="X50" s="128"/>
      <c r="Y50" s="128"/>
      <c r="Z50" s="128"/>
      <c r="AA50" s="128"/>
      <c r="AB50" s="128"/>
    </row>
    <row r="51" spans="1:28" ht="18" customHeight="1" x14ac:dyDescent="0.35">
      <c r="A51" s="128"/>
      <c r="B51" s="290" t="s">
        <v>116</v>
      </c>
      <c r="C51" s="267">
        <f t="shared" si="15"/>
        <v>31.048944210908726</v>
      </c>
      <c r="D51" s="267">
        <f t="shared" si="15"/>
        <v>34.023554886388503</v>
      </c>
      <c r="E51" s="267">
        <f t="shared" si="15"/>
        <v>38.963335714285712</v>
      </c>
      <c r="F51" s="267">
        <f t="shared" si="15"/>
        <v>42.742307142857143</v>
      </c>
      <c r="G51" s="267">
        <f t="shared" si="15"/>
        <v>48.507596539285707</v>
      </c>
      <c r="H51" s="267">
        <f t="shared" si="15"/>
        <v>58.008242973214287</v>
      </c>
      <c r="I51" s="267">
        <f t="shared" si="15"/>
        <v>74.493846605357149</v>
      </c>
      <c r="J51" s="267">
        <f t="shared" si="15"/>
        <v>47.434316324999998</v>
      </c>
      <c r="K51" s="267">
        <f t="shared" si="15"/>
        <v>70.841760707142853</v>
      </c>
      <c r="L51" s="267">
        <f t="shared" si="15"/>
        <v>57.731543276785693</v>
      </c>
      <c r="M51" s="267">
        <f t="shared" si="15"/>
        <v>53.269102071428584</v>
      </c>
      <c r="N51" s="267">
        <f t="shared" si="15"/>
        <v>36.729983223214283</v>
      </c>
      <c r="O51" s="267">
        <f t="shared" si="15"/>
        <v>75.790982142857132</v>
      </c>
      <c r="P51" s="267">
        <f t="shared" si="15"/>
        <v>35.676524955177847</v>
      </c>
      <c r="Q51" s="267">
        <f t="shared" si="15"/>
        <v>21.799731251570201</v>
      </c>
      <c r="R51" s="267">
        <f t="shared" si="15"/>
        <v>31.243636175543053</v>
      </c>
      <c r="S51" s="267">
        <f t="shared" si="15"/>
        <v>31.256215542784854</v>
      </c>
      <c r="T51" s="267">
        <f t="shared" si="15"/>
        <v>31.268743668409023</v>
      </c>
      <c r="U51" s="267">
        <f t="shared" si="15"/>
        <v>31.28122033268356</v>
      </c>
      <c r="V51" s="128"/>
      <c r="W51" s="106"/>
      <c r="X51" s="128"/>
      <c r="Y51" s="128"/>
      <c r="Z51" s="128"/>
      <c r="AA51" s="128"/>
      <c r="AB51" s="128"/>
    </row>
    <row r="52" spans="1:28" ht="18" customHeight="1" x14ac:dyDescent="0.35">
      <c r="A52" s="128"/>
      <c r="B52" s="290" t="s">
        <v>117</v>
      </c>
      <c r="C52" s="267">
        <f t="shared" si="15"/>
        <v>98.91749999999999</v>
      </c>
      <c r="D52" s="267">
        <f t="shared" si="15"/>
        <v>102.67419642857143</v>
      </c>
      <c r="E52" s="267">
        <f t="shared" si="15"/>
        <v>108.5582142857143</v>
      </c>
      <c r="F52" s="267">
        <f t="shared" si="15"/>
        <v>126.24857142857144</v>
      </c>
      <c r="G52" s="267">
        <f t="shared" si="15"/>
        <v>132.58633928571427</v>
      </c>
      <c r="H52" s="267">
        <f t="shared" si="15"/>
        <v>137.24169642857143</v>
      </c>
      <c r="I52" s="267">
        <f t="shared" si="15"/>
        <v>154.48124999999999</v>
      </c>
      <c r="J52" s="267">
        <f t="shared" si="15"/>
        <v>148.78285714285715</v>
      </c>
      <c r="K52" s="267">
        <f t="shared" si="15"/>
        <v>156.41705357142854</v>
      </c>
      <c r="L52" s="267">
        <f t="shared" si="15"/>
        <v>132.45080357142854</v>
      </c>
      <c r="M52" s="267">
        <f t="shared" si="15"/>
        <v>128.91803571428574</v>
      </c>
      <c r="N52" s="267">
        <f t="shared" si="15"/>
        <v>102.16446428571427</v>
      </c>
      <c r="O52" s="267">
        <f t="shared" si="15"/>
        <v>145.32080357142857</v>
      </c>
      <c r="P52" s="267">
        <f t="shared" si="15"/>
        <v>105.34660714285712</v>
      </c>
      <c r="Q52" s="267">
        <f t="shared" si="15"/>
        <v>91.610357142857126</v>
      </c>
      <c r="R52" s="267">
        <f t="shared" si="15"/>
        <v>101.19508928571429</v>
      </c>
      <c r="S52" s="267">
        <f t="shared" si="15"/>
        <v>101.34877995904523</v>
      </c>
      <c r="T52" s="267">
        <f t="shared" si="15"/>
        <v>101.50270405104536</v>
      </c>
      <c r="U52" s="267">
        <f t="shared" si="15"/>
        <v>101.65686191622072</v>
      </c>
      <c r="V52" s="128"/>
      <c r="W52" s="106"/>
      <c r="X52" s="128"/>
      <c r="Y52" s="128"/>
      <c r="Z52" s="128"/>
      <c r="AA52" s="128"/>
      <c r="AB52" s="128"/>
    </row>
    <row r="53" spans="1:28" ht="18" customHeight="1" x14ac:dyDescent="0.35">
      <c r="A53" s="128"/>
      <c r="B53" s="290" t="s">
        <v>118</v>
      </c>
      <c r="C53" s="267">
        <f t="shared" si="15"/>
        <v>65.944999999999993</v>
      </c>
      <c r="D53" s="267">
        <f t="shared" si="15"/>
        <v>68.449464285714285</v>
      </c>
      <c r="E53" s="267">
        <f t="shared" si="15"/>
        <v>72.372142857142876</v>
      </c>
      <c r="F53" s="267">
        <f t="shared" si="15"/>
        <v>84.165714285714273</v>
      </c>
      <c r="G53" s="267">
        <f t="shared" si="15"/>
        <v>88.390892857142873</v>
      </c>
      <c r="H53" s="267">
        <f t="shared" si="15"/>
        <v>91.494464285714301</v>
      </c>
      <c r="I53" s="267">
        <f t="shared" si="15"/>
        <v>102.9875</v>
      </c>
      <c r="J53" s="267">
        <f t="shared" si="15"/>
        <v>99.18857142857145</v>
      </c>
      <c r="K53" s="267">
        <f t="shared" si="15"/>
        <v>104.27803571428572</v>
      </c>
      <c r="L53" s="267">
        <f t="shared" si="15"/>
        <v>88.300535714285729</v>
      </c>
      <c r="M53" s="267">
        <f t="shared" si="15"/>
        <v>85.945357142857148</v>
      </c>
      <c r="N53" s="267">
        <f t="shared" si="15"/>
        <v>68.109642857142859</v>
      </c>
      <c r="O53" s="267">
        <f t="shared" si="15"/>
        <v>96.880535714285699</v>
      </c>
      <c r="P53" s="267">
        <f t="shared" si="15"/>
        <v>70.231071428571425</v>
      </c>
      <c r="Q53" s="267">
        <f t="shared" si="15"/>
        <v>61.073571428571434</v>
      </c>
      <c r="R53" s="267">
        <f t="shared" si="15"/>
        <v>67.46339285714285</v>
      </c>
      <c r="S53" s="267">
        <f t="shared" si="15"/>
        <v>67.565853306030149</v>
      </c>
      <c r="T53" s="267">
        <f t="shared" si="15"/>
        <v>67.668469367363585</v>
      </c>
      <c r="U53" s="267">
        <f t="shared" si="15"/>
        <v>67.771241277480499</v>
      </c>
      <c r="V53" s="128"/>
      <c r="W53" s="106"/>
      <c r="X53" s="128"/>
      <c r="Y53" s="128"/>
      <c r="Z53" s="128"/>
      <c r="AA53" s="128"/>
      <c r="AB53" s="128"/>
    </row>
    <row r="54" spans="1:28" ht="20.25" customHeight="1" x14ac:dyDescent="0.35">
      <c r="A54" s="128"/>
      <c r="B54" s="290" t="s">
        <v>201</v>
      </c>
      <c r="C54" s="268">
        <f t="shared" si="15"/>
        <v>815.08019999999988</v>
      </c>
      <c r="D54" s="268">
        <f t="shared" si="15"/>
        <v>846.03537857142874</v>
      </c>
      <c r="E54" s="268">
        <f t="shared" si="15"/>
        <v>894.51968571428574</v>
      </c>
      <c r="F54" s="268">
        <f t="shared" si="15"/>
        <v>1040.2882285714284</v>
      </c>
      <c r="G54" s="268">
        <f t="shared" si="15"/>
        <v>1092.5114357142857</v>
      </c>
      <c r="H54" s="268">
        <f t="shared" si="15"/>
        <v>1130.8715785714285</v>
      </c>
      <c r="I54" s="268">
        <f t="shared" si="15"/>
        <v>1272.9254999999998</v>
      </c>
      <c r="J54" s="268">
        <f t="shared" si="15"/>
        <v>1225.970742857143</v>
      </c>
      <c r="K54" s="268">
        <f t="shared" si="15"/>
        <v>1288.8765214285711</v>
      </c>
      <c r="L54" s="268">
        <f t="shared" si="15"/>
        <v>1091.3946214285713</v>
      </c>
      <c r="M54" s="268">
        <f t="shared" si="15"/>
        <v>1062.2846142857143</v>
      </c>
      <c r="N54" s="268">
        <f t="shared" si="15"/>
        <v>841.83518571428567</v>
      </c>
      <c r="O54" s="268">
        <f t="shared" si="15"/>
        <v>1197.4434214285711</v>
      </c>
      <c r="P54" s="268">
        <f t="shared" si="15"/>
        <v>868.05604285714276</v>
      </c>
      <c r="Q54" s="268">
        <f t="shared" si="15"/>
        <v>754.86934285714278</v>
      </c>
      <c r="R54" s="268">
        <f t="shared" si="15"/>
        <v>833.84753571428575</v>
      </c>
      <c r="S54" s="268">
        <f t="shared" si="15"/>
        <v>835.11394686253266</v>
      </c>
      <c r="T54" s="268">
        <f t="shared" si="15"/>
        <v>836.38228138061379</v>
      </c>
      <c r="U54" s="268">
        <f t="shared" si="15"/>
        <v>837.65254218965867</v>
      </c>
      <c r="V54" s="128"/>
      <c r="W54" s="106"/>
      <c r="X54" s="128"/>
      <c r="Y54" s="128"/>
      <c r="Z54" s="128"/>
      <c r="AA54" s="128"/>
      <c r="AB54" s="128"/>
    </row>
    <row r="55" spans="1:28" ht="20.25" customHeight="1" x14ac:dyDescent="0.35">
      <c r="A55" s="128"/>
      <c r="B55" s="250"/>
      <c r="C55" s="291"/>
      <c r="D55" s="291"/>
      <c r="E55" s="291"/>
      <c r="F55" s="291"/>
      <c r="G55" s="291"/>
      <c r="H55" s="291"/>
      <c r="I55" s="291"/>
      <c r="J55" s="291"/>
      <c r="K55" s="291"/>
      <c r="L55" s="291"/>
      <c r="M55" s="291"/>
      <c r="N55" s="291"/>
      <c r="O55" s="291"/>
      <c r="P55" s="291"/>
      <c r="Q55" s="291"/>
      <c r="R55" s="291"/>
      <c r="S55" s="291"/>
      <c r="T55" s="291"/>
      <c r="U55" s="291"/>
      <c r="V55" s="128"/>
      <c r="W55" s="106"/>
      <c r="X55" s="128"/>
      <c r="Y55" s="128"/>
      <c r="Z55" s="128"/>
      <c r="AA55" s="128"/>
      <c r="AB55" s="128"/>
    </row>
    <row r="56" spans="1:28" ht="20.25" customHeight="1" x14ac:dyDescent="0.35">
      <c r="A56" s="128"/>
      <c r="B56" s="216" t="s">
        <v>119</v>
      </c>
      <c r="C56" s="128"/>
      <c r="D56" s="292">
        <v>310</v>
      </c>
      <c r="E56" s="128"/>
      <c r="F56" s="128"/>
      <c r="G56" s="242"/>
      <c r="H56" s="242"/>
      <c r="I56" s="242"/>
      <c r="J56" s="242"/>
      <c r="K56" s="242"/>
      <c r="L56" s="242"/>
      <c r="M56" s="242"/>
      <c r="N56" s="249"/>
      <c r="O56" s="251"/>
      <c r="P56" s="251"/>
      <c r="Q56" s="249"/>
      <c r="R56" s="128"/>
      <c r="S56" s="128"/>
      <c r="T56" s="128"/>
      <c r="U56" s="128"/>
      <c r="V56" s="128"/>
      <c r="W56" s="106"/>
      <c r="X56" s="128"/>
      <c r="Y56" s="128"/>
      <c r="Z56" s="128"/>
      <c r="AA56" s="128"/>
      <c r="AB56" s="128"/>
    </row>
    <row r="57" spans="1:28" ht="24.75" customHeight="1" x14ac:dyDescent="0.35">
      <c r="A57" s="128"/>
      <c r="B57" s="293" t="s">
        <v>210</v>
      </c>
      <c r="C57" s="284">
        <v>2005</v>
      </c>
      <c r="D57" s="284">
        <v>2006</v>
      </c>
      <c r="E57" s="284">
        <v>2007</v>
      </c>
      <c r="F57" s="284">
        <v>2008</v>
      </c>
      <c r="G57" s="284">
        <v>2009</v>
      </c>
      <c r="H57" s="284">
        <v>2010</v>
      </c>
      <c r="I57" s="284">
        <v>2011</v>
      </c>
      <c r="J57" s="284">
        <v>2012</v>
      </c>
      <c r="K57" s="284">
        <v>2013</v>
      </c>
      <c r="L57" s="284">
        <v>2014</v>
      </c>
      <c r="M57" s="284">
        <v>2015</v>
      </c>
      <c r="N57" s="284">
        <v>2016</v>
      </c>
      <c r="O57" s="284">
        <v>2017</v>
      </c>
      <c r="P57" s="284">
        <v>2018</v>
      </c>
      <c r="Q57" s="284">
        <v>2019</v>
      </c>
      <c r="R57" s="284">
        <v>2020</v>
      </c>
      <c r="S57" s="284">
        <v>2021</v>
      </c>
      <c r="T57" s="261">
        <v>2022</v>
      </c>
      <c r="U57" s="261">
        <v>2023</v>
      </c>
      <c r="V57" s="128"/>
      <c r="W57" s="106"/>
      <c r="X57" s="128"/>
      <c r="Y57" s="128"/>
      <c r="Z57" s="128"/>
      <c r="AA57" s="128"/>
      <c r="AB57" s="128"/>
    </row>
    <row r="58" spans="1:28" ht="28.5" customHeight="1" x14ac:dyDescent="0.35">
      <c r="A58" s="128"/>
      <c r="B58" s="294" t="s">
        <v>198</v>
      </c>
      <c r="C58" s="267">
        <f t="shared" ref="C58:U58" si="16">(C41*$D$56)/1000</f>
        <v>0.20156748699999996</v>
      </c>
      <c r="D58" s="267">
        <f t="shared" si="16"/>
        <v>0.20922263253571433</v>
      </c>
      <c r="E58" s="267">
        <f t="shared" si="16"/>
        <v>0.22121269185714285</v>
      </c>
      <c r="F58" s="267">
        <f t="shared" si="16"/>
        <v>0.25726092228571429</v>
      </c>
      <c r="G58" s="267">
        <f t="shared" si="16"/>
        <v>0.27017560310714284</v>
      </c>
      <c r="H58" s="267">
        <f t="shared" si="16"/>
        <v>0.27966197953571431</v>
      </c>
      <c r="I58" s="267">
        <f t="shared" si="16"/>
        <v>0.31479159249999999</v>
      </c>
      <c r="J58" s="267">
        <f t="shared" si="16"/>
        <v>0.30317978742857143</v>
      </c>
      <c r="K58" s="267">
        <f t="shared" si="16"/>
        <v>0.31873624396428568</v>
      </c>
      <c r="L58" s="267">
        <f t="shared" si="16"/>
        <v>0.2698994174642857</v>
      </c>
      <c r="M58" s="267">
        <f t="shared" si="16"/>
        <v>0.26270057864285712</v>
      </c>
      <c r="N58" s="267">
        <f t="shared" si="16"/>
        <v>0.20818393435714286</v>
      </c>
      <c r="O58" s="267">
        <f t="shared" si="16"/>
        <v>0.2961250454642857</v>
      </c>
      <c r="P58" s="267">
        <f t="shared" si="16"/>
        <v>0.2146682929285714</v>
      </c>
      <c r="Q58" s="267">
        <f t="shared" si="16"/>
        <v>0.18667747842857141</v>
      </c>
      <c r="R58" s="267">
        <f t="shared" si="16"/>
        <v>0.20620860660714285</v>
      </c>
      <c r="S58" s="267">
        <f t="shared" si="16"/>
        <v>0.20652178721521175</v>
      </c>
      <c r="T58" s="267">
        <f t="shared" si="16"/>
        <v>0.2068354434682835</v>
      </c>
      <c r="U58" s="267">
        <f t="shared" si="16"/>
        <v>0.20714957608874685</v>
      </c>
      <c r="V58" s="128"/>
      <c r="W58" s="106"/>
      <c r="X58" s="128"/>
      <c r="Y58" s="128"/>
      <c r="Z58" s="128"/>
      <c r="AA58" s="128"/>
      <c r="AB58" s="128"/>
    </row>
    <row r="59" spans="1:28" ht="26.25" customHeight="1" x14ac:dyDescent="0.35">
      <c r="A59" s="128"/>
      <c r="B59" s="294" t="s">
        <v>211</v>
      </c>
      <c r="C59" s="133">
        <f t="shared" ref="C59:U61" si="17">(C44*$D$56)/1000</f>
        <v>3.0664424999999999E-2</v>
      </c>
      <c r="D59" s="133">
        <f t="shared" si="17"/>
        <v>3.1829000892857146E-2</v>
      </c>
      <c r="E59" s="133">
        <f t="shared" si="17"/>
        <v>3.3653046428571434E-2</v>
      </c>
      <c r="F59" s="133">
        <f t="shared" si="17"/>
        <v>3.9137057142857146E-2</v>
      </c>
      <c r="G59" s="133">
        <f t="shared" si="17"/>
        <v>4.1101765178571427E-2</v>
      </c>
      <c r="H59" s="133">
        <f t="shared" si="17"/>
        <v>4.2544925892857147E-2</v>
      </c>
      <c r="I59" s="133">
        <f t="shared" si="17"/>
        <v>4.7889187499999999E-2</v>
      </c>
      <c r="J59" s="133">
        <f t="shared" si="17"/>
        <v>4.6122685714285724E-2</v>
      </c>
      <c r="K59" s="133">
        <f t="shared" si="17"/>
        <v>4.8489286607142849E-2</v>
      </c>
      <c r="L59" s="133">
        <f t="shared" si="17"/>
        <v>4.105974910714285E-2</v>
      </c>
      <c r="M59" s="133">
        <f t="shared" si="17"/>
        <v>3.9964591071428579E-2</v>
      </c>
      <c r="N59" s="133">
        <f t="shared" si="17"/>
        <v>3.1670983928571421E-2</v>
      </c>
      <c r="O59" s="133">
        <f t="shared" si="17"/>
        <v>4.5049449107142855E-2</v>
      </c>
      <c r="P59" s="133">
        <f t="shared" si="17"/>
        <v>3.2657448214285706E-2</v>
      </c>
      <c r="Q59" s="133">
        <f t="shared" si="17"/>
        <v>2.8399210714285712E-2</v>
      </c>
      <c r="R59" s="133">
        <f t="shared" si="17"/>
        <v>3.1370477678571429E-2</v>
      </c>
      <c r="S59" s="133">
        <f t="shared" si="17"/>
        <v>3.1418121787304021E-2</v>
      </c>
      <c r="T59" s="133">
        <f t="shared" si="17"/>
        <v>3.1465838255824059E-2</v>
      </c>
      <c r="U59" s="133">
        <f t="shared" si="17"/>
        <v>3.1513627194028421E-2</v>
      </c>
      <c r="V59" s="128"/>
      <c r="W59" s="106"/>
      <c r="X59" s="128"/>
      <c r="Y59" s="128"/>
      <c r="Z59" s="128"/>
      <c r="AA59" s="128"/>
      <c r="AB59" s="128"/>
    </row>
    <row r="60" spans="1:28" ht="24.75" customHeight="1" x14ac:dyDescent="0.35">
      <c r="A60" s="128"/>
      <c r="B60" s="294" t="s">
        <v>212</v>
      </c>
      <c r="C60" s="133">
        <f t="shared" si="17"/>
        <v>2.0442949999999994E-2</v>
      </c>
      <c r="D60" s="133">
        <f t="shared" si="17"/>
        <v>2.1219333928571431E-2</v>
      </c>
      <c r="E60" s="133">
        <f t="shared" si="17"/>
        <v>2.2435364285714288E-2</v>
      </c>
      <c r="F60" s="133">
        <f t="shared" si="17"/>
        <v>2.6091371428571423E-2</v>
      </c>
      <c r="G60" s="133">
        <f t="shared" si="17"/>
        <v>2.7401176785714288E-2</v>
      </c>
      <c r="H60" s="133">
        <f t="shared" si="17"/>
        <v>2.8363283928571431E-2</v>
      </c>
      <c r="I60" s="133">
        <f t="shared" si="17"/>
        <v>3.1926125E-2</v>
      </c>
      <c r="J60" s="133">
        <f t="shared" si="17"/>
        <v>3.074845714285715E-2</v>
      </c>
      <c r="K60" s="133">
        <f t="shared" si="17"/>
        <v>3.2326191071428576E-2</v>
      </c>
      <c r="L60" s="133">
        <f t="shared" si="17"/>
        <v>2.7373166071428576E-2</v>
      </c>
      <c r="M60" s="133">
        <f t="shared" si="17"/>
        <v>2.6643060714285714E-2</v>
      </c>
      <c r="N60" s="133">
        <f t="shared" si="17"/>
        <v>2.1113989285714285E-2</v>
      </c>
      <c r="O60" s="133">
        <f t="shared" si="17"/>
        <v>3.0032966071428569E-2</v>
      </c>
      <c r="P60" s="133">
        <f t="shared" si="17"/>
        <v>2.1771632142857138E-2</v>
      </c>
      <c r="Q60" s="133">
        <f t="shared" si="17"/>
        <v>1.8932807142857142E-2</v>
      </c>
      <c r="R60" s="133">
        <f t="shared" si="17"/>
        <v>2.0913651785714287E-2</v>
      </c>
      <c r="S60" s="133">
        <f t="shared" si="17"/>
        <v>2.0945414524869348E-2</v>
      </c>
      <c r="T60" s="133">
        <f t="shared" si="17"/>
        <v>2.0977225503882712E-2</v>
      </c>
      <c r="U60" s="133">
        <f t="shared" si="17"/>
        <v>2.1009084796018953E-2</v>
      </c>
      <c r="V60" s="128"/>
      <c r="W60" s="106"/>
      <c r="X60" s="128"/>
      <c r="Y60" s="128"/>
      <c r="Z60" s="128"/>
      <c r="AA60" s="128"/>
      <c r="AB60" s="128"/>
    </row>
    <row r="61" spans="1:28" ht="31.5" customHeight="1" x14ac:dyDescent="0.35">
      <c r="A61" s="128"/>
      <c r="B61" s="294" t="s">
        <v>213</v>
      </c>
      <c r="C61" s="133">
        <f t="shared" si="17"/>
        <v>0.25267486199999994</v>
      </c>
      <c r="D61" s="133">
        <f t="shared" si="17"/>
        <v>0.26227096735714295</v>
      </c>
      <c r="E61" s="133">
        <f t="shared" si="17"/>
        <v>0.27730110257142859</v>
      </c>
      <c r="F61" s="133">
        <f t="shared" si="17"/>
        <v>0.32248935085714275</v>
      </c>
      <c r="G61" s="133">
        <f t="shared" si="17"/>
        <v>0.33867854507142853</v>
      </c>
      <c r="H61" s="133">
        <f t="shared" si="17"/>
        <v>0.35057018935714285</v>
      </c>
      <c r="I61" s="133">
        <f t="shared" si="17"/>
        <v>0.39460690500000001</v>
      </c>
      <c r="J61" s="133">
        <f t="shared" si="17"/>
        <v>0.38005093028571429</v>
      </c>
      <c r="K61" s="133">
        <f t="shared" si="17"/>
        <v>0.39955172164285707</v>
      </c>
      <c r="L61" s="133">
        <f t="shared" si="17"/>
        <v>0.33833233264285706</v>
      </c>
      <c r="M61" s="133">
        <f t="shared" si="17"/>
        <v>0.32930823042857144</v>
      </c>
      <c r="N61" s="133">
        <f t="shared" si="17"/>
        <v>0.26096890757142854</v>
      </c>
      <c r="O61" s="133">
        <f t="shared" si="17"/>
        <v>0.37120746064285709</v>
      </c>
      <c r="P61" s="133">
        <f t="shared" si="17"/>
        <v>0.26909737328571426</v>
      </c>
      <c r="Q61" s="133">
        <f t="shared" si="17"/>
        <v>0.23400949628571427</v>
      </c>
      <c r="R61" s="133">
        <f t="shared" si="17"/>
        <v>0.25849273607142859</v>
      </c>
      <c r="S61" s="133">
        <f t="shared" si="17"/>
        <v>0.25888532352738514</v>
      </c>
      <c r="T61" s="133">
        <f t="shared" si="17"/>
        <v>0.25927850722799023</v>
      </c>
      <c r="U61" s="133">
        <f t="shared" si="17"/>
        <v>0.25967228807879417</v>
      </c>
      <c r="V61" s="128"/>
      <c r="W61" s="106"/>
      <c r="X61" s="128"/>
      <c r="Y61" s="128"/>
      <c r="Z61" s="128"/>
      <c r="AA61" s="128"/>
      <c r="AB61" s="128"/>
    </row>
    <row r="62" spans="1:28" ht="18" customHeight="1" x14ac:dyDescent="0.35">
      <c r="A62" s="128"/>
      <c r="B62" s="128"/>
      <c r="C62" s="295"/>
      <c r="D62" s="295"/>
      <c r="E62" s="295"/>
      <c r="F62" s="295"/>
      <c r="G62" s="295"/>
      <c r="H62" s="295"/>
      <c r="I62" s="295"/>
      <c r="J62" s="295"/>
      <c r="K62" s="295"/>
      <c r="L62" s="295"/>
      <c r="M62" s="295"/>
      <c r="N62" s="295"/>
      <c r="O62" s="295"/>
      <c r="P62" s="295"/>
      <c r="Q62" s="295"/>
      <c r="R62" s="295"/>
      <c r="S62" s="295"/>
      <c r="T62" s="295"/>
      <c r="U62" s="295"/>
      <c r="V62" s="128"/>
      <c r="W62" s="106"/>
      <c r="X62" s="128"/>
      <c r="Y62" s="128"/>
      <c r="Z62" s="128"/>
      <c r="AA62" s="128"/>
      <c r="AB62" s="128"/>
    </row>
    <row r="63" spans="1:28" ht="18" customHeight="1" x14ac:dyDescent="0.35">
      <c r="A63" s="128"/>
      <c r="B63" s="128"/>
      <c r="C63" s="128"/>
      <c r="D63" s="128"/>
      <c r="E63" s="128"/>
      <c r="F63" s="128"/>
      <c r="G63" s="128"/>
      <c r="H63" s="128"/>
      <c r="I63" s="128"/>
      <c r="J63" s="128"/>
      <c r="K63" s="128"/>
      <c r="L63" s="128"/>
      <c r="M63" s="128"/>
      <c r="N63" s="128"/>
      <c r="O63" s="128"/>
      <c r="P63" s="128"/>
      <c r="Q63" s="128"/>
      <c r="R63" s="128"/>
      <c r="S63" s="128"/>
      <c r="T63" s="128"/>
      <c r="U63" s="128"/>
      <c r="V63" s="128"/>
      <c r="W63" s="106"/>
      <c r="X63" s="128"/>
      <c r="Y63" s="128"/>
      <c r="Z63" s="128"/>
      <c r="AA63" s="128"/>
      <c r="AB63" s="128"/>
    </row>
    <row r="64" spans="1:28" ht="18" customHeight="1" x14ac:dyDescent="0.35">
      <c r="A64" s="128"/>
      <c r="B64" s="252" t="s">
        <v>120</v>
      </c>
      <c r="C64" s="252"/>
      <c r="D64" s="296">
        <v>273</v>
      </c>
      <c r="E64" s="199"/>
      <c r="F64" s="199"/>
      <c r="G64" s="199"/>
      <c r="H64" s="199"/>
      <c r="I64" s="199"/>
      <c r="J64" s="199"/>
      <c r="K64" s="199"/>
      <c r="L64" s="199"/>
      <c r="M64" s="199"/>
      <c r="N64" s="199"/>
      <c r="O64" s="199"/>
      <c r="P64" s="199"/>
      <c r="Q64" s="199"/>
      <c r="R64" s="199"/>
      <c r="S64" s="199"/>
      <c r="T64" s="128"/>
      <c r="U64" s="128"/>
      <c r="V64" s="128"/>
      <c r="W64" s="128"/>
      <c r="X64" s="128"/>
      <c r="Y64" s="128"/>
      <c r="Z64" s="128"/>
      <c r="AA64" s="128"/>
      <c r="AB64" s="128"/>
    </row>
    <row r="65" spans="1:28" ht="30.75" customHeight="1" x14ac:dyDescent="0.35">
      <c r="A65" s="200"/>
      <c r="B65" s="293" t="s">
        <v>214</v>
      </c>
      <c r="C65" s="285">
        <v>2005</v>
      </c>
      <c r="D65" s="285">
        <v>2006</v>
      </c>
      <c r="E65" s="285">
        <v>2007</v>
      </c>
      <c r="F65" s="285">
        <v>2008</v>
      </c>
      <c r="G65" s="285">
        <v>2009</v>
      </c>
      <c r="H65" s="285">
        <v>2010</v>
      </c>
      <c r="I65" s="285">
        <v>2011</v>
      </c>
      <c r="J65" s="285">
        <v>2012</v>
      </c>
      <c r="K65" s="285">
        <v>2013</v>
      </c>
      <c r="L65" s="285">
        <v>2014</v>
      </c>
      <c r="M65" s="285">
        <v>2015</v>
      </c>
      <c r="N65" s="285">
        <v>2016</v>
      </c>
      <c r="O65" s="285">
        <v>2017</v>
      </c>
      <c r="P65" s="285">
        <v>2018</v>
      </c>
      <c r="Q65" s="285">
        <v>2019</v>
      </c>
      <c r="R65" s="285">
        <v>2020</v>
      </c>
      <c r="S65" s="285">
        <v>2021</v>
      </c>
      <c r="T65" s="261">
        <v>2022</v>
      </c>
      <c r="U65" s="261">
        <v>2023</v>
      </c>
      <c r="V65" s="128"/>
      <c r="W65" s="128"/>
      <c r="X65" s="128"/>
      <c r="Y65" s="128"/>
      <c r="Z65" s="128"/>
      <c r="AA65" s="128"/>
      <c r="AB65" s="128"/>
    </row>
    <row r="66" spans="1:28" ht="28.5" customHeight="1" x14ac:dyDescent="0.35">
      <c r="A66" s="200"/>
      <c r="B66" s="294" t="s">
        <v>215</v>
      </c>
      <c r="C66" s="297">
        <f t="shared" ref="C66:U66" si="18">C41*$D$64/1000</f>
        <v>0.17750943209999998</v>
      </c>
      <c r="D66" s="297">
        <f t="shared" si="18"/>
        <v>0.18425089897500005</v>
      </c>
      <c r="E66" s="297">
        <f t="shared" si="18"/>
        <v>0.19480988669999999</v>
      </c>
      <c r="F66" s="297">
        <f t="shared" si="18"/>
        <v>0.22655558639999998</v>
      </c>
      <c r="G66" s="297">
        <f t="shared" si="18"/>
        <v>0.237928837575</v>
      </c>
      <c r="H66" s="297">
        <f t="shared" si="18"/>
        <v>0.24628296907500002</v>
      </c>
      <c r="I66" s="297">
        <f t="shared" si="18"/>
        <v>0.27721969274999997</v>
      </c>
      <c r="J66" s="297">
        <f t="shared" si="18"/>
        <v>0.26699381280000001</v>
      </c>
      <c r="K66" s="297">
        <f t="shared" si="18"/>
        <v>0.28069353097499999</v>
      </c>
      <c r="L66" s="297">
        <f t="shared" si="18"/>
        <v>0.23768561602499996</v>
      </c>
      <c r="M66" s="297">
        <f t="shared" si="18"/>
        <v>0.23134599345000001</v>
      </c>
      <c r="N66" s="297">
        <f t="shared" si="18"/>
        <v>0.18333617445</v>
      </c>
      <c r="O66" s="297">
        <f t="shared" si="18"/>
        <v>0.26078108842499997</v>
      </c>
      <c r="P66" s="297">
        <f t="shared" si="18"/>
        <v>0.18904659344999997</v>
      </c>
      <c r="Q66" s="297">
        <f t="shared" si="18"/>
        <v>0.16439661809999997</v>
      </c>
      <c r="R66" s="297">
        <f t="shared" si="18"/>
        <v>0.18159661162499999</v>
      </c>
      <c r="S66" s="297">
        <f t="shared" si="18"/>
        <v>0.18187241261210585</v>
      </c>
      <c r="T66" s="297">
        <f t="shared" si="18"/>
        <v>0.1821486324736819</v>
      </c>
      <c r="U66" s="297">
        <f t="shared" si="18"/>
        <v>0.18242527184589638</v>
      </c>
      <c r="V66" s="128"/>
      <c r="W66" s="128"/>
      <c r="X66" s="128"/>
      <c r="Y66" s="128"/>
      <c r="Z66" s="128"/>
      <c r="AA66" s="128"/>
      <c r="AB66" s="128"/>
    </row>
    <row r="67" spans="1:28" ht="26.25" customHeight="1" x14ac:dyDescent="0.35">
      <c r="A67" s="200"/>
      <c r="B67" s="294" t="s">
        <v>117</v>
      </c>
      <c r="C67" s="297">
        <f t="shared" ref="C67:U69" si="19">C44*$D$64/1000</f>
        <v>2.7004477499999995E-2</v>
      </c>
      <c r="D67" s="297">
        <f t="shared" si="19"/>
        <v>2.8030055625000001E-2</v>
      </c>
      <c r="E67" s="297">
        <f t="shared" si="19"/>
        <v>2.9636392500000004E-2</v>
      </c>
      <c r="F67" s="297">
        <f t="shared" si="19"/>
        <v>3.4465860000000001E-2</v>
      </c>
      <c r="G67" s="297">
        <f t="shared" si="19"/>
        <v>3.6196070625E-2</v>
      </c>
      <c r="H67" s="297">
        <f t="shared" si="19"/>
        <v>3.7466983124999999E-2</v>
      </c>
      <c r="I67" s="297">
        <f t="shared" si="19"/>
        <v>4.2173381249999996E-2</v>
      </c>
      <c r="J67" s="297">
        <f t="shared" si="19"/>
        <v>4.0617720000000003E-2</v>
      </c>
      <c r="K67" s="297">
        <f t="shared" si="19"/>
        <v>4.2701855624999993E-2</v>
      </c>
      <c r="L67" s="297">
        <f t="shared" si="19"/>
        <v>3.6159069374999991E-2</v>
      </c>
      <c r="M67" s="297">
        <f t="shared" si="19"/>
        <v>3.5194623750000008E-2</v>
      </c>
      <c r="N67" s="297">
        <f t="shared" si="19"/>
        <v>2.7890898749999993E-2</v>
      </c>
      <c r="O67" s="297">
        <f t="shared" si="19"/>
        <v>3.9672579374999996E-2</v>
      </c>
      <c r="P67" s="297">
        <f t="shared" si="19"/>
        <v>2.8759623749999994E-2</v>
      </c>
      <c r="Q67" s="297">
        <f t="shared" si="19"/>
        <v>2.5009627499999996E-2</v>
      </c>
      <c r="R67" s="297">
        <f t="shared" si="19"/>
        <v>2.7626259375E-2</v>
      </c>
      <c r="S67" s="297">
        <f t="shared" si="19"/>
        <v>2.7668216928819347E-2</v>
      </c>
      <c r="T67" s="297">
        <f t="shared" si="19"/>
        <v>2.7710238205935381E-2</v>
      </c>
      <c r="U67" s="297">
        <f t="shared" si="19"/>
        <v>2.7752323303128257E-2</v>
      </c>
      <c r="V67" s="128"/>
      <c r="W67" s="128"/>
      <c r="X67" s="128"/>
      <c r="Y67" s="128"/>
      <c r="Z67" s="128"/>
      <c r="AA67" s="128"/>
      <c r="AB67" s="128"/>
    </row>
    <row r="68" spans="1:28" ht="25.5" customHeight="1" x14ac:dyDescent="0.35">
      <c r="A68" s="200"/>
      <c r="B68" s="294" t="s">
        <v>212</v>
      </c>
      <c r="C68" s="298">
        <f t="shared" si="19"/>
        <v>1.8002984999999999E-2</v>
      </c>
      <c r="D68" s="298">
        <f t="shared" si="19"/>
        <v>1.8686703749999999E-2</v>
      </c>
      <c r="E68" s="298">
        <f t="shared" si="19"/>
        <v>1.9757595000000003E-2</v>
      </c>
      <c r="F68" s="298">
        <f t="shared" si="19"/>
        <v>2.2977239999999999E-2</v>
      </c>
      <c r="G68" s="298">
        <f t="shared" si="19"/>
        <v>2.4130713750000001E-2</v>
      </c>
      <c r="H68" s="298">
        <f t="shared" si="19"/>
        <v>2.4977988750000003E-2</v>
      </c>
      <c r="I68" s="298">
        <f t="shared" si="19"/>
        <v>2.8115587500000001E-2</v>
      </c>
      <c r="J68" s="298">
        <f t="shared" si="19"/>
        <v>2.7078480000000005E-2</v>
      </c>
      <c r="K68" s="298">
        <f t="shared" si="19"/>
        <v>2.8467903750000002E-2</v>
      </c>
      <c r="L68" s="298">
        <f t="shared" si="19"/>
        <v>2.4106046250000002E-2</v>
      </c>
      <c r="M68" s="298">
        <f t="shared" si="19"/>
        <v>2.3463082499999999E-2</v>
      </c>
      <c r="N68" s="298">
        <f t="shared" si="19"/>
        <v>1.85939325E-2</v>
      </c>
      <c r="O68" s="298">
        <f t="shared" si="19"/>
        <v>2.6448386249999997E-2</v>
      </c>
      <c r="P68" s="298">
        <f t="shared" si="19"/>
        <v>1.9173082499999997E-2</v>
      </c>
      <c r="Q68" s="298">
        <f t="shared" si="19"/>
        <v>1.6673085000000001E-2</v>
      </c>
      <c r="R68" s="298">
        <f t="shared" si="19"/>
        <v>1.841750625E-2</v>
      </c>
      <c r="S68" s="298">
        <f t="shared" si="19"/>
        <v>1.8445477952546231E-2</v>
      </c>
      <c r="T68" s="298">
        <f t="shared" si="19"/>
        <v>1.8473492137290257E-2</v>
      </c>
      <c r="U68" s="298">
        <f t="shared" si="19"/>
        <v>1.8501548868752174E-2</v>
      </c>
      <c r="V68" s="128"/>
      <c r="W68" s="128"/>
      <c r="X68" s="128"/>
      <c r="Y68" s="128"/>
      <c r="Z68" s="128"/>
      <c r="AA68" s="128"/>
      <c r="AB68" s="128"/>
    </row>
    <row r="69" spans="1:28" ht="27.75" customHeight="1" x14ac:dyDescent="0.35">
      <c r="A69" s="200"/>
      <c r="B69" s="294" t="s">
        <v>216</v>
      </c>
      <c r="C69" s="297">
        <f t="shared" si="19"/>
        <v>0.22251689459999996</v>
      </c>
      <c r="D69" s="297">
        <f t="shared" si="19"/>
        <v>0.23096765835000005</v>
      </c>
      <c r="E69" s="297">
        <f t="shared" si="19"/>
        <v>0.2442038742</v>
      </c>
      <c r="F69" s="297">
        <f t="shared" si="19"/>
        <v>0.28399868639999992</v>
      </c>
      <c r="G69" s="297">
        <f t="shared" si="19"/>
        <v>0.29825562194999999</v>
      </c>
      <c r="H69" s="297">
        <f t="shared" si="19"/>
        <v>0.30872794095</v>
      </c>
      <c r="I69" s="297">
        <f t="shared" si="19"/>
        <v>0.34750866149999998</v>
      </c>
      <c r="J69" s="297">
        <f t="shared" si="19"/>
        <v>0.33469001280000005</v>
      </c>
      <c r="K69" s="297">
        <f t="shared" si="19"/>
        <v>0.35186329034999997</v>
      </c>
      <c r="L69" s="297">
        <f t="shared" si="19"/>
        <v>0.29795073164999997</v>
      </c>
      <c r="M69" s="297">
        <f t="shared" si="19"/>
        <v>0.29000369970000001</v>
      </c>
      <c r="N69" s="297">
        <f t="shared" si="19"/>
        <v>0.22982100569999997</v>
      </c>
      <c r="O69" s="297">
        <f t="shared" si="19"/>
        <v>0.32690205404999995</v>
      </c>
      <c r="P69" s="297">
        <f t="shared" si="19"/>
        <v>0.23697929969999998</v>
      </c>
      <c r="Q69" s="297">
        <f t="shared" si="19"/>
        <v>0.2060793306</v>
      </c>
      <c r="R69" s="297">
        <f t="shared" si="19"/>
        <v>0.22764037725</v>
      </c>
      <c r="S69" s="297">
        <f t="shared" si="19"/>
        <v>0.22798610749347142</v>
      </c>
      <c r="T69" s="297">
        <f t="shared" si="19"/>
        <v>0.22833236281690755</v>
      </c>
      <c r="U69" s="297">
        <f t="shared" si="19"/>
        <v>0.22867914401777681</v>
      </c>
      <c r="V69" s="128"/>
      <c r="W69" s="128"/>
      <c r="X69" s="128"/>
      <c r="Y69" s="128"/>
      <c r="Z69" s="128"/>
      <c r="AA69" s="128"/>
      <c r="AB69" s="128"/>
    </row>
    <row r="70" spans="1:28" ht="18" customHeight="1" x14ac:dyDescent="0.35">
      <c r="A70" s="128"/>
      <c r="B70" s="128"/>
      <c r="C70" s="128"/>
      <c r="D70" s="128"/>
      <c r="E70" s="128"/>
      <c r="F70" s="128"/>
      <c r="G70" s="128"/>
      <c r="H70" s="128"/>
      <c r="I70" s="128"/>
      <c r="J70" s="128"/>
      <c r="K70" s="128"/>
      <c r="L70" s="128"/>
      <c r="M70" s="128"/>
      <c r="N70" s="128"/>
      <c r="O70" s="128"/>
      <c r="P70" s="128"/>
      <c r="Q70" s="128"/>
      <c r="R70" s="128"/>
      <c r="S70" s="128"/>
      <c r="T70" s="128"/>
      <c r="U70" s="128"/>
      <c r="V70" s="128"/>
      <c r="W70" s="106"/>
      <c r="X70" s="128"/>
      <c r="Y70" s="128"/>
      <c r="Z70" s="128"/>
      <c r="AA70" s="128"/>
      <c r="AB70" s="128"/>
    </row>
    <row r="71" spans="1:28" ht="18" customHeight="1" x14ac:dyDescent="0.35">
      <c r="A71" s="128"/>
      <c r="B71" s="128"/>
      <c r="C71" s="128"/>
      <c r="D71" s="128"/>
      <c r="E71" s="128"/>
      <c r="F71" s="128"/>
      <c r="G71" s="128"/>
      <c r="H71" s="128"/>
      <c r="I71" s="128"/>
      <c r="J71" s="128"/>
      <c r="K71" s="128"/>
      <c r="L71" s="128"/>
      <c r="M71" s="128"/>
      <c r="N71" s="128"/>
      <c r="O71" s="128"/>
      <c r="P71" s="128"/>
      <c r="Q71" s="128"/>
      <c r="R71" s="128"/>
      <c r="S71" s="128"/>
      <c r="T71" s="128"/>
      <c r="U71" s="128"/>
      <c r="V71" s="128"/>
      <c r="W71" s="106"/>
      <c r="X71" s="128"/>
      <c r="Y71" s="128"/>
      <c r="Z71" s="128"/>
      <c r="AA71" s="128"/>
      <c r="AB71" s="128"/>
    </row>
    <row r="72" spans="1:28" ht="18" customHeight="1" x14ac:dyDescent="0.35">
      <c r="A72" s="128"/>
      <c r="B72" s="252" t="s">
        <v>217</v>
      </c>
      <c r="C72" s="252"/>
      <c r="D72" s="296">
        <v>233</v>
      </c>
      <c r="E72" s="199"/>
      <c r="F72" s="199"/>
      <c r="G72" s="199"/>
      <c r="H72" s="199"/>
      <c r="I72" s="199"/>
      <c r="J72" s="199"/>
      <c r="K72" s="199"/>
      <c r="L72" s="199"/>
      <c r="M72" s="199"/>
      <c r="N72" s="199"/>
      <c r="O72" s="199"/>
      <c r="P72" s="199"/>
      <c r="Q72" s="199"/>
      <c r="R72" s="199"/>
      <c r="S72" s="199"/>
      <c r="T72" s="128"/>
      <c r="U72" s="128"/>
      <c r="V72" s="128"/>
      <c r="W72" s="128"/>
      <c r="X72" s="128"/>
      <c r="Y72" s="128"/>
      <c r="Z72" s="128"/>
      <c r="AA72" s="128"/>
      <c r="AB72" s="128"/>
    </row>
    <row r="73" spans="1:28" ht="30.75" customHeight="1" x14ac:dyDescent="0.35">
      <c r="A73" s="200"/>
      <c r="B73" s="293" t="s">
        <v>214</v>
      </c>
      <c r="C73" s="285">
        <v>2005</v>
      </c>
      <c r="D73" s="285">
        <v>2006</v>
      </c>
      <c r="E73" s="285">
        <v>2007</v>
      </c>
      <c r="F73" s="285">
        <v>2008</v>
      </c>
      <c r="G73" s="285">
        <v>2009</v>
      </c>
      <c r="H73" s="285">
        <v>2010</v>
      </c>
      <c r="I73" s="285">
        <v>2011</v>
      </c>
      <c r="J73" s="285">
        <v>2012</v>
      </c>
      <c r="K73" s="285">
        <v>2013</v>
      </c>
      <c r="L73" s="285">
        <v>2014</v>
      </c>
      <c r="M73" s="285">
        <v>2015</v>
      </c>
      <c r="N73" s="285">
        <v>2016</v>
      </c>
      <c r="O73" s="285">
        <v>2017</v>
      </c>
      <c r="P73" s="285">
        <v>2018</v>
      </c>
      <c r="Q73" s="285">
        <v>2019</v>
      </c>
      <c r="R73" s="285">
        <v>2020</v>
      </c>
      <c r="S73" s="285">
        <v>2021</v>
      </c>
      <c r="T73" s="261">
        <v>2022</v>
      </c>
      <c r="U73" s="261">
        <v>2023</v>
      </c>
      <c r="V73" s="128"/>
      <c r="W73" s="128"/>
      <c r="X73" s="128"/>
      <c r="Y73" s="128"/>
      <c r="Z73" s="128"/>
      <c r="AA73" s="128"/>
      <c r="AB73" s="128"/>
    </row>
    <row r="74" spans="1:28" ht="28.5" customHeight="1" x14ac:dyDescent="0.35">
      <c r="A74" s="200"/>
      <c r="B74" s="294" t="s">
        <v>198</v>
      </c>
      <c r="C74" s="297">
        <f t="shared" ref="C74:U74" si="20">C41*$D$72/1000</f>
        <v>0.15150072409999998</v>
      </c>
      <c r="D74" s="297">
        <f t="shared" si="20"/>
        <v>0.15725443026071431</v>
      </c>
      <c r="E74" s="297">
        <f t="shared" si="20"/>
        <v>0.16626631355714283</v>
      </c>
      <c r="F74" s="297">
        <f t="shared" si="20"/>
        <v>0.19336062868571427</v>
      </c>
      <c r="G74" s="297">
        <f t="shared" si="20"/>
        <v>0.20306746943214285</v>
      </c>
      <c r="H74" s="297">
        <f t="shared" si="20"/>
        <v>0.2101975523607143</v>
      </c>
      <c r="I74" s="297">
        <f t="shared" si="20"/>
        <v>0.23660142275000001</v>
      </c>
      <c r="J74" s="297">
        <f t="shared" si="20"/>
        <v>0.22787384022857143</v>
      </c>
      <c r="K74" s="297">
        <f t="shared" si="20"/>
        <v>0.23956627368928571</v>
      </c>
      <c r="L74" s="297">
        <f t="shared" si="20"/>
        <v>0.20285988473928568</v>
      </c>
      <c r="M74" s="297">
        <f t="shared" si="20"/>
        <v>0.19744914459285715</v>
      </c>
      <c r="N74" s="297">
        <f t="shared" si="20"/>
        <v>0.15647373130714284</v>
      </c>
      <c r="O74" s="297">
        <f t="shared" si="20"/>
        <v>0.22257140513928567</v>
      </c>
      <c r="P74" s="297">
        <f t="shared" si="20"/>
        <v>0.16134745887857141</v>
      </c>
      <c r="Q74" s="297">
        <f t="shared" si="20"/>
        <v>0.14030920152857143</v>
      </c>
      <c r="R74" s="297">
        <f t="shared" si="20"/>
        <v>0.15498904948214287</v>
      </c>
      <c r="S74" s="297">
        <f t="shared" si="20"/>
        <v>0.15522444006820754</v>
      </c>
      <c r="T74" s="297">
        <f t="shared" si="20"/>
        <v>0.15546018815519372</v>
      </c>
      <c r="U74" s="297">
        <f t="shared" si="20"/>
        <v>0.15569629428605811</v>
      </c>
      <c r="V74" s="128"/>
      <c r="W74" s="128"/>
      <c r="X74" s="128"/>
      <c r="Y74" s="128"/>
      <c r="Z74" s="128"/>
      <c r="AA74" s="128"/>
      <c r="AB74" s="128"/>
    </row>
    <row r="75" spans="1:28" ht="26.25" customHeight="1" x14ac:dyDescent="0.35">
      <c r="A75" s="200"/>
      <c r="B75" s="294" t="s">
        <v>211</v>
      </c>
      <c r="C75" s="297">
        <f t="shared" ref="C75:U77" si="21">C44*$D$72/1000</f>
        <v>2.3047777499999998E-2</v>
      </c>
      <c r="D75" s="297">
        <f t="shared" si="21"/>
        <v>2.3923087767857145E-2</v>
      </c>
      <c r="E75" s="297">
        <f t="shared" si="21"/>
        <v>2.5294063928571434E-2</v>
      </c>
      <c r="F75" s="297">
        <f t="shared" si="21"/>
        <v>2.9415917142857143E-2</v>
      </c>
      <c r="G75" s="297">
        <f t="shared" si="21"/>
        <v>3.0892617053571429E-2</v>
      </c>
      <c r="H75" s="297">
        <f t="shared" si="21"/>
        <v>3.1977315267857145E-2</v>
      </c>
      <c r="I75" s="297">
        <f t="shared" si="21"/>
        <v>3.5994131249999999E-2</v>
      </c>
      <c r="J75" s="297">
        <f t="shared" si="21"/>
        <v>3.4666405714285718E-2</v>
      </c>
      <c r="K75" s="297">
        <f t="shared" si="21"/>
        <v>3.6445173482142851E-2</v>
      </c>
      <c r="L75" s="297">
        <f t="shared" si="21"/>
        <v>3.0861037232142851E-2</v>
      </c>
      <c r="M75" s="297">
        <f t="shared" si="21"/>
        <v>3.0037902321428576E-2</v>
      </c>
      <c r="N75" s="297">
        <f t="shared" si="21"/>
        <v>2.3804320178571422E-2</v>
      </c>
      <c r="O75" s="297">
        <f t="shared" si="21"/>
        <v>3.3859747232142856E-2</v>
      </c>
      <c r="P75" s="297">
        <f t="shared" si="21"/>
        <v>2.4545759464285707E-2</v>
      </c>
      <c r="Q75" s="297">
        <f t="shared" si="21"/>
        <v>2.1345213214285709E-2</v>
      </c>
      <c r="R75" s="297">
        <f t="shared" si="21"/>
        <v>2.357845580357143E-2</v>
      </c>
      <c r="S75" s="297">
        <f t="shared" si="21"/>
        <v>2.3614265730457541E-2</v>
      </c>
      <c r="T75" s="297">
        <f t="shared" si="21"/>
        <v>2.3650130043893568E-2</v>
      </c>
      <c r="U75" s="297">
        <f t="shared" si="21"/>
        <v>2.3686048826479428E-2</v>
      </c>
      <c r="V75" s="128"/>
      <c r="W75" s="128"/>
      <c r="X75" s="128"/>
      <c r="Y75" s="128"/>
      <c r="Z75" s="128"/>
      <c r="AA75" s="128"/>
      <c r="AB75" s="128"/>
    </row>
    <row r="76" spans="1:28" ht="25.5" customHeight="1" x14ac:dyDescent="0.35">
      <c r="A76" s="200"/>
      <c r="B76" s="294" t="s">
        <v>218</v>
      </c>
      <c r="C76" s="297">
        <f t="shared" si="21"/>
        <v>1.5365184999999996E-2</v>
      </c>
      <c r="D76" s="297">
        <f t="shared" si="21"/>
        <v>1.5948725178571429E-2</v>
      </c>
      <c r="E76" s="297">
        <f t="shared" si="21"/>
        <v>1.6862709285714289E-2</v>
      </c>
      <c r="F76" s="297">
        <f t="shared" si="21"/>
        <v>1.9610611428571425E-2</v>
      </c>
      <c r="G76" s="297">
        <f t="shared" si="21"/>
        <v>2.0595078035714288E-2</v>
      </c>
      <c r="H76" s="297">
        <f t="shared" si="21"/>
        <v>2.1318210178571429E-2</v>
      </c>
      <c r="I76" s="297">
        <f t="shared" si="21"/>
        <v>2.3996087499999999E-2</v>
      </c>
      <c r="J76" s="297">
        <f t="shared" si="21"/>
        <v>2.3110937142857148E-2</v>
      </c>
      <c r="K76" s="297">
        <f t="shared" si="21"/>
        <v>2.4296782321428574E-2</v>
      </c>
      <c r="L76" s="297">
        <f t="shared" si="21"/>
        <v>2.0574024821428574E-2</v>
      </c>
      <c r="M76" s="297">
        <f t="shared" si="21"/>
        <v>2.0025268214285713E-2</v>
      </c>
      <c r="N76" s="297">
        <f t="shared" si="21"/>
        <v>1.5869546785714284E-2</v>
      </c>
      <c r="O76" s="297">
        <f t="shared" si="21"/>
        <v>2.2573164821428571E-2</v>
      </c>
      <c r="P76" s="297">
        <f t="shared" si="21"/>
        <v>1.6363839642857141E-2</v>
      </c>
      <c r="Q76" s="297">
        <f t="shared" si="21"/>
        <v>1.4230142142857144E-2</v>
      </c>
      <c r="R76" s="297">
        <f t="shared" si="21"/>
        <v>1.5718970535714284E-2</v>
      </c>
      <c r="S76" s="297">
        <f t="shared" si="21"/>
        <v>1.5742843820305025E-2</v>
      </c>
      <c r="T76" s="297">
        <f t="shared" si="21"/>
        <v>1.5766753362595712E-2</v>
      </c>
      <c r="U76" s="297">
        <f t="shared" si="21"/>
        <v>1.5790699217652956E-2</v>
      </c>
      <c r="V76" s="128"/>
      <c r="W76" s="128"/>
      <c r="X76" s="128"/>
      <c r="Y76" s="128"/>
      <c r="Z76" s="128"/>
      <c r="AA76" s="128"/>
      <c r="AB76" s="128"/>
    </row>
    <row r="77" spans="1:28" ht="27.75" customHeight="1" x14ac:dyDescent="0.35">
      <c r="A77" s="200"/>
      <c r="B77" s="294" t="s">
        <v>219</v>
      </c>
      <c r="C77" s="297">
        <f t="shared" si="21"/>
        <v>0.18991368659999996</v>
      </c>
      <c r="D77" s="297">
        <f t="shared" si="21"/>
        <v>0.19712624320714289</v>
      </c>
      <c r="E77" s="297">
        <f t="shared" si="21"/>
        <v>0.2084230867714286</v>
      </c>
      <c r="F77" s="297">
        <f t="shared" si="21"/>
        <v>0.2423871572571428</v>
      </c>
      <c r="G77" s="297">
        <f t="shared" si="21"/>
        <v>0.25455516452142851</v>
      </c>
      <c r="H77" s="297">
        <f t="shared" si="21"/>
        <v>0.26349307780714287</v>
      </c>
      <c r="I77" s="297">
        <f t="shared" si="21"/>
        <v>0.2965916415</v>
      </c>
      <c r="J77" s="297">
        <f t="shared" si="21"/>
        <v>0.2856511830857143</v>
      </c>
      <c r="K77" s="297">
        <f t="shared" si="21"/>
        <v>0.30030822949285707</v>
      </c>
      <c r="L77" s="297">
        <f t="shared" si="21"/>
        <v>0.25429494679285708</v>
      </c>
      <c r="M77" s="297">
        <f t="shared" si="21"/>
        <v>0.24751231512857144</v>
      </c>
      <c r="N77" s="297">
        <f t="shared" si="21"/>
        <v>0.19614759827142852</v>
      </c>
      <c r="O77" s="297">
        <f t="shared" si="21"/>
        <v>0.27900431719285707</v>
      </c>
      <c r="P77" s="297">
        <f t="shared" si="21"/>
        <v>0.20225705798571425</v>
      </c>
      <c r="Q77" s="297">
        <f t="shared" si="21"/>
        <v>0.17588455688571425</v>
      </c>
      <c r="R77" s="297">
        <f t="shared" si="21"/>
        <v>0.19428647582142858</v>
      </c>
      <c r="S77" s="297">
        <f t="shared" si="21"/>
        <v>0.19458154961897012</v>
      </c>
      <c r="T77" s="297">
        <f t="shared" si="21"/>
        <v>0.19487707156168302</v>
      </c>
      <c r="U77" s="297">
        <f t="shared" si="21"/>
        <v>0.19517304233019048</v>
      </c>
      <c r="V77" s="128"/>
      <c r="W77" s="128"/>
      <c r="X77" s="128"/>
      <c r="Y77" s="128"/>
      <c r="Z77" s="128"/>
      <c r="AA77" s="128"/>
      <c r="AB77" s="128"/>
    </row>
    <row r="78" spans="1:28" ht="18" customHeight="1" x14ac:dyDescent="0.35">
      <c r="A78" s="128"/>
      <c r="B78" s="128"/>
      <c r="C78" s="128"/>
      <c r="D78" s="128"/>
      <c r="E78" s="128"/>
      <c r="F78" s="128"/>
      <c r="G78" s="128"/>
      <c r="H78" s="128"/>
      <c r="I78" s="128"/>
      <c r="J78" s="128"/>
      <c r="K78" s="128"/>
      <c r="L78" s="128"/>
      <c r="M78" s="128"/>
      <c r="N78" s="128"/>
      <c r="O78" s="128"/>
      <c r="P78" s="128"/>
      <c r="Q78" s="128"/>
      <c r="R78" s="128"/>
      <c r="S78" s="128"/>
      <c r="T78" s="128"/>
      <c r="U78" s="128"/>
      <c r="V78" s="128"/>
      <c r="W78" s="106"/>
      <c r="X78" s="128"/>
      <c r="Y78" s="128"/>
      <c r="Z78" s="128"/>
      <c r="AA78" s="128"/>
      <c r="AB78" s="128"/>
    </row>
    <row r="79" spans="1:28" ht="18" customHeight="1" x14ac:dyDescent="0.35">
      <c r="A79" s="128"/>
      <c r="B79" s="216" t="s">
        <v>220</v>
      </c>
      <c r="C79" s="128"/>
      <c r="D79" s="128"/>
      <c r="E79" s="128"/>
      <c r="F79" s="128"/>
      <c r="G79" s="128"/>
      <c r="H79" s="128"/>
      <c r="I79" s="128"/>
      <c r="J79" s="128"/>
      <c r="K79" s="128"/>
      <c r="L79" s="128"/>
      <c r="M79" s="128"/>
      <c r="N79" s="128"/>
      <c r="O79" s="128"/>
      <c r="P79" s="128"/>
      <c r="Q79" s="128"/>
      <c r="R79" s="128"/>
      <c r="S79" s="128"/>
      <c r="T79" s="128"/>
      <c r="U79" s="128"/>
      <c r="V79" s="128"/>
      <c r="W79" s="106"/>
      <c r="X79" s="128"/>
      <c r="Y79" s="128"/>
      <c r="Z79" s="128"/>
      <c r="AA79" s="128"/>
      <c r="AB79" s="128"/>
    </row>
    <row r="80" spans="1:28" ht="18" customHeight="1" x14ac:dyDescent="0.35">
      <c r="A80" s="128"/>
      <c r="B80" s="128"/>
      <c r="C80" s="128"/>
      <c r="D80" s="128"/>
      <c r="E80" s="128"/>
      <c r="F80" s="128"/>
      <c r="G80" s="128"/>
      <c r="H80" s="128"/>
      <c r="I80" s="128"/>
      <c r="J80" s="128"/>
      <c r="K80" s="128"/>
      <c r="L80" s="128"/>
      <c r="M80" s="128"/>
      <c r="N80" s="128"/>
      <c r="O80" s="128"/>
      <c r="P80" s="128"/>
      <c r="Q80" s="128"/>
      <c r="R80" s="128"/>
      <c r="S80" s="128"/>
      <c r="T80" s="128"/>
      <c r="U80" s="128"/>
      <c r="V80" s="128"/>
      <c r="W80" s="106"/>
      <c r="X80" s="128"/>
      <c r="Y80" s="128"/>
      <c r="Z80" s="128"/>
      <c r="AA80" s="128"/>
      <c r="AB80" s="128"/>
    </row>
    <row r="81" spans="1:28" ht="18" customHeight="1" x14ac:dyDescent="0.35">
      <c r="A81" s="128"/>
      <c r="B81" s="253" t="s">
        <v>119</v>
      </c>
      <c r="C81" s="128"/>
      <c r="D81" s="292">
        <v>310</v>
      </c>
      <c r="E81" s="128"/>
      <c r="F81" s="128"/>
      <c r="G81" s="128"/>
      <c r="H81" s="128"/>
      <c r="I81" s="128"/>
      <c r="J81" s="128"/>
      <c r="K81" s="128"/>
      <c r="L81" s="128"/>
      <c r="M81" s="128"/>
      <c r="N81" s="128"/>
      <c r="O81" s="128"/>
      <c r="P81" s="128"/>
      <c r="Q81" s="128"/>
      <c r="R81" s="128"/>
      <c r="S81" s="128"/>
      <c r="T81" s="128"/>
      <c r="U81" s="128"/>
      <c r="V81" s="128"/>
      <c r="W81" s="106"/>
      <c r="X81" s="128"/>
      <c r="Y81" s="128"/>
      <c r="Z81" s="128"/>
      <c r="AA81" s="128"/>
      <c r="AB81" s="128"/>
    </row>
    <row r="82" spans="1:28" ht="32.25" customHeight="1" x14ac:dyDescent="0.35">
      <c r="A82" s="128"/>
      <c r="B82" s="293" t="s">
        <v>221</v>
      </c>
      <c r="C82" s="261">
        <v>2005</v>
      </c>
      <c r="D82" s="261">
        <v>2006</v>
      </c>
      <c r="E82" s="261">
        <v>2007</v>
      </c>
      <c r="F82" s="261">
        <v>2008</v>
      </c>
      <c r="G82" s="261">
        <v>2009</v>
      </c>
      <c r="H82" s="261">
        <v>2010</v>
      </c>
      <c r="I82" s="261">
        <v>2011</v>
      </c>
      <c r="J82" s="261">
        <v>2012</v>
      </c>
      <c r="K82" s="261">
        <v>2013</v>
      </c>
      <c r="L82" s="261">
        <v>2014</v>
      </c>
      <c r="M82" s="261">
        <v>2015</v>
      </c>
      <c r="N82" s="261">
        <v>2016</v>
      </c>
      <c r="O82" s="261">
        <v>2017</v>
      </c>
      <c r="P82" s="261">
        <v>2018</v>
      </c>
      <c r="Q82" s="261">
        <v>2019</v>
      </c>
      <c r="R82" s="261">
        <v>2020</v>
      </c>
      <c r="S82" s="261">
        <v>2021</v>
      </c>
      <c r="T82" s="261">
        <v>2022</v>
      </c>
      <c r="U82" s="261">
        <v>2023</v>
      </c>
      <c r="V82" s="128"/>
      <c r="W82" s="106"/>
      <c r="X82" s="128"/>
      <c r="Y82" s="128"/>
      <c r="Z82" s="128"/>
      <c r="AA82" s="128"/>
      <c r="AB82" s="128"/>
    </row>
    <row r="83" spans="1:28" ht="28.5" customHeight="1" x14ac:dyDescent="0.35">
      <c r="A83" s="128"/>
      <c r="B83" s="294" t="s">
        <v>222</v>
      </c>
      <c r="C83" s="267">
        <f t="shared" ref="C83:U83" si="22">C41*$D$81*10^3</f>
        <v>201567.48699999996</v>
      </c>
      <c r="D83" s="267">
        <f t="shared" si="22"/>
        <v>209222.63253571434</v>
      </c>
      <c r="E83" s="267">
        <f t="shared" si="22"/>
        <v>221212.69185714287</v>
      </c>
      <c r="F83" s="267">
        <f t="shared" si="22"/>
        <v>257260.92228571427</v>
      </c>
      <c r="G83" s="267">
        <f t="shared" si="22"/>
        <v>270175.60310714284</v>
      </c>
      <c r="H83" s="267">
        <f t="shared" si="22"/>
        <v>279661.97953571432</v>
      </c>
      <c r="I83" s="267">
        <f t="shared" si="22"/>
        <v>314791.59249999997</v>
      </c>
      <c r="J83" s="267">
        <f t="shared" si="22"/>
        <v>303179.78742857144</v>
      </c>
      <c r="K83" s="267">
        <f t="shared" si="22"/>
        <v>318736.24396428571</v>
      </c>
      <c r="L83" s="267">
        <f t="shared" si="22"/>
        <v>269899.41746428568</v>
      </c>
      <c r="M83" s="267">
        <f t="shared" si="22"/>
        <v>262700.57864285714</v>
      </c>
      <c r="N83" s="267">
        <f t="shared" si="22"/>
        <v>208183.93435714283</v>
      </c>
      <c r="O83" s="267">
        <f t="shared" si="22"/>
        <v>296125.04546428565</v>
      </c>
      <c r="P83" s="267">
        <f t="shared" si="22"/>
        <v>214668.29292857138</v>
      </c>
      <c r="Q83" s="267">
        <f t="shared" si="22"/>
        <v>186677.47842857143</v>
      </c>
      <c r="R83" s="267">
        <f t="shared" si="22"/>
        <v>206208.60660714286</v>
      </c>
      <c r="S83" s="267">
        <f t="shared" si="22"/>
        <v>206521.78721521175</v>
      </c>
      <c r="T83" s="267">
        <f t="shared" si="22"/>
        <v>206835.44346828351</v>
      </c>
      <c r="U83" s="267">
        <f t="shared" si="22"/>
        <v>207149.57608874684</v>
      </c>
      <c r="V83" s="128"/>
      <c r="W83" s="106"/>
      <c r="X83" s="128"/>
      <c r="Y83" s="128"/>
      <c r="Z83" s="128"/>
      <c r="AA83" s="128"/>
      <c r="AB83" s="128"/>
    </row>
    <row r="84" spans="1:28" ht="32.25" customHeight="1" x14ac:dyDescent="0.35">
      <c r="A84" s="128"/>
      <c r="B84" s="294" t="s">
        <v>211</v>
      </c>
      <c r="C84" s="267">
        <f t="shared" ref="C84:U86" si="23">C44*$D$81*10^3</f>
        <v>30664.424999999999</v>
      </c>
      <c r="D84" s="267">
        <f t="shared" si="23"/>
        <v>31829.000892857144</v>
      </c>
      <c r="E84" s="267">
        <f t="shared" si="23"/>
        <v>33653.046428571433</v>
      </c>
      <c r="F84" s="267">
        <f t="shared" si="23"/>
        <v>39137.057142857142</v>
      </c>
      <c r="G84" s="267">
        <f t="shared" si="23"/>
        <v>41101.765178571426</v>
      </c>
      <c r="H84" s="267">
        <f t="shared" si="23"/>
        <v>42544.925892857143</v>
      </c>
      <c r="I84" s="267">
        <f t="shared" si="23"/>
        <v>47889.1875</v>
      </c>
      <c r="J84" s="267">
        <f t="shared" si="23"/>
        <v>46122.685714285726</v>
      </c>
      <c r="K84" s="267">
        <f t="shared" si="23"/>
        <v>48489.286607142851</v>
      </c>
      <c r="L84" s="267">
        <f t="shared" si="23"/>
        <v>41059.749107142852</v>
      </c>
      <c r="M84" s="267">
        <f t="shared" si="23"/>
        <v>39964.591071428578</v>
      </c>
      <c r="N84" s="267">
        <f t="shared" si="23"/>
        <v>31670.983928571422</v>
      </c>
      <c r="O84" s="267">
        <f t="shared" si="23"/>
        <v>45049.449107142857</v>
      </c>
      <c r="P84" s="267">
        <f t="shared" si="23"/>
        <v>32657.448214285709</v>
      </c>
      <c r="Q84" s="267">
        <f t="shared" si="23"/>
        <v>28399.210714285713</v>
      </c>
      <c r="R84" s="267">
        <f t="shared" si="23"/>
        <v>31370.477678571431</v>
      </c>
      <c r="S84" s="267">
        <f t="shared" si="23"/>
        <v>31418.121787304019</v>
      </c>
      <c r="T84" s="267">
        <f t="shared" si="23"/>
        <v>31465.838255824059</v>
      </c>
      <c r="U84" s="267">
        <f t="shared" si="23"/>
        <v>31513.627194028424</v>
      </c>
      <c r="V84" s="128"/>
      <c r="W84" s="106"/>
      <c r="X84" s="128"/>
      <c r="Y84" s="128"/>
      <c r="Z84" s="128"/>
      <c r="AA84" s="128"/>
      <c r="AB84" s="128"/>
    </row>
    <row r="85" spans="1:28" ht="26.25" customHeight="1" x14ac:dyDescent="0.35">
      <c r="A85" s="128"/>
      <c r="B85" s="294" t="s">
        <v>218</v>
      </c>
      <c r="C85" s="267">
        <f t="shared" si="23"/>
        <v>20442.949999999997</v>
      </c>
      <c r="D85" s="267">
        <f t="shared" si="23"/>
        <v>21219.333928571432</v>
      </c>
      <c r="E85" s="267">
        <f t="shared" si="23"/>
        <v>22435.364285714288</v>
      </c>
      <c r="F85" s="267">
        <f t="shared" si="23"/>
        <v>26091.371428571423</v>
      </c>
      <c r="G85" s="267">
        <f t="shared" si="23"/>
        <v>27401.176785714288</v>
      </c>
      <c r="H85" s="267">
        <f t="shared" si="23"/>
        <v>28363.283928571429</v>
      </c>
      <c r="I85" s="267">
        <f t="shared" si="23"/>
        <v>31926.125</v>
      </c>
      <c r="J85" s="267">
        <f t="shared" si="23"/>
        <v>30748.457142857147</v>
      </c>
      <c r="K85" s="267">
        <f t="shared" si="23"/>
        <v>32326.191071428573</v>
      </c>
      <c r="L85" s="267">
        <f t="shared" si="23"/>
        <v>27373.166071428575</v>
      </c>
      <c r="M85" s="267">
        <f t="shared" si="23"/>
        <v>26643.060714285715</v>
      </c>
      <c r="N85" s="267">
        <f t="shared" si="23"/>
        <v>21113.989285714288</v>
      </c>
      <c r="O85" s="267">
        <f t="shared" si="23"/>
        <v>30032.966071428567</v>
      </c>
      <c r="P85" s="267">
        <f t="shared" si="23"/>
        <v>21771.632142857139</v>
      </c>
      <c r="Q85" s="267">
        <f t="shared" si="23"/>
        <v>18932.807142857142</v>
      </c>
      <c r="R85" s="267">
        <f t="shared" si="23"/>
        <v>20913.651785714286</v>
      </c>
      <c r="S85" s="267">
        <f t="shared" si="23"/>
        <v>20945.414524869349</v>
      </c>
      <c r="T85" s="267">
        <f t="shared" si="23"/>
        <v>20977.22550388271</v>
      </c>
      <c r="U85" s="267">
        <f t="shared" si="23"/>
        <v>21009.084796018953</v>
      </c>
      <c r="V85" s="128"/>
      <c r="W85" s="106"/>
      <c r="X85" s="128"/>
      <c r="Y85" s="128"/>
      <c r="Z85" s="128"/>
      <c r="AA85" s="128"/>
      <c r="AB85" s="128"/>
    </row>
    <row r="86" spans="1:28" ht="28.5" customHeight="1" x14ac:dyDescent="0.35">
      <c r="A86" s="128"/>
      <c r="B86" s="294" t="s">
        <v>219</v>
      </c>
      <c r="C86" s="267">
        <f t="shared" si="23"/>
        <v>252674.86199999996</v>
      </c>
      <c r="D86" s="267">
        <f t="shared" si="23"/>
        <v>262270.96735714294</v>
      </c>
      <c r="E86" s="267">
        <f t="shared" si="23"/>
        <v>277301.10257142858</v>
      </c>
      <c r="F86" s="267">
        <f t="shared" si="23"/>
        <v>322489.35085714277</v>
      </c>
      <c r="G86" s="267">
        <f t="shared" si="23"/>
        <v>338678.54507142853</v>
      </c>
      <c r="H86" s="267">
        <f t="shared" si="23"/>
        <v>350570.18935714284</v>
      </c>
      <c r="I86" s="267">
        <f t="shared" si="23"/>
        <v>394606.90499999997</v>
      </c>
      <c r="J86" s="267">
        <f t="shared" si="23"/>
        <v>380050.93028571428</v>
      </c>
      <c r="K86" s="267">
        <f t="shared" si="23"/>
        <v>399551.72164285707</v>
      </c>
      <c r="L86" s="267">
        <f t="shared" si="23"/>
        <v>338332.33264285704</v>
      </c>
      <c r="M86" s="267">
        <f t="shared" si="23"/>
        <v>329308.23042857146</v>
      </c>
      <c r="N86" s="267">
        <f t="shared" si="23"/>
        <v>260968.90757142854</v>
      </c>
      <c r="O86" s="267">
        <f t="shared" si="23"/>
        <v>371207.46064285707</v>
      </c>
      <c r="P86" s="267">
        <f t="shared" si="23"/>
        <v>269097.37328571425</v>
      </c>
      <c r="Q86" s="267">
        <f t="shared" si="23"/>
        <v>234009.49628571427</v>
      </c>
      <c r="R86" s="267">
        <f t="shared" si="23"/>
        <v>258492.73607142858</v>
      </c>
      <c r="S86" s="267">
        <f t="shared" si="23"/>
        <v>258885.32352738513</v>
      </c>
      <c r="T86" s="299">
        <f t="shared" si="23"/>
        <v>259278.50722799025</v>
      </c>
      <c r="U86" s="299">
        <f t="shared" si="23"/>
        <v>259672.28807879417</v>
      </c>
      <c r="V86" s="128"/>
      <c r="W86" s="106"/>
      <c r="X86" s="128"/>
      <c r="Y86" s="128"/>
      <c r="Z86" s="128"/>
      <c r="AA86" s="128"/>
      <c r="AB86" s="128"/>
    </row>
    <row r="87" spans="1:28" ht="18" customHeight="1" x14ac:dyDescent="0.35">
      <c r="A87" s="128"/>
      <c r="B87" s="128"/>
      <c r="C87" s="295"/>
      <c r="D87" s="295"/>
      <c r="E87" s="295"/>
      <c r="F87" s="295"/>
      <c r="G87" s="295"/>
      <c r="H87" s="295"/>
      <c r="I87" s="295"/>
      <c r="J87" s="295"/>
      <c r="K87" s="295"/>
      <c r="L87" s="295"/>
      <c r="M87" s="295"/>
      <c r="N87" s="295"/>
      <c r="O87" s="295"/>
      <c r="P87" s="295"/>
      <c r="Q87" s="295"/>
      <c r="R87" s="295"/>
      <c r="S87" s="295"/>
      <c r="T87" s="295"/>
      <c r="U87" s="295"/>
      <c r="V87" s="128"/>
      <c r="W87" s="106"/>
      <c r="X87" s="128"/>
      <c r="Y87" s="128"/>
      <c r="Z87" s="128"/>
      <c r="AA87" s="128"/>
      <c r="AB87" s="128"/>
    </row>
    <row r="88" spans="1:28" ht="18" customHeight="1" x14ac:dyDescent="0.35">
      <c r="A88" s="128"/>
      <c r="B88" s="128"/>
      <c r="C88" s="128"/>
      <c r="D88" s="128"/>
      <c r="E88" s="128"/>
      <c r="F88" s="128"/>
      <c r="G88" s="128"/>
      <c r="H88" s="128"/>
      <c r="I88" s="128"/>
      <c r="J88" s="128"/>
      <c r="K88" s="128"/>
      <c r="L88" s="128"/>
      <c r="M88" s="128"/>
      <c r="N88" s="128"/>
      <c r="O88" s="128"/>
      <c r="P88" s="128"/>
      <c r="Q88" s="128"/>
      <c r="R88" s="128"/>
      <c r="S88" s="128"/>
      <c r="T88" s="128"/>
      <c r="U88" s="128"/>
      <c r="V88" s="128"/>
      <c r="W88" s="106"/>
      <c r="X88" s="128"/>
      <c r="Y88" s="128"/>
      <c r="Z88" s="128"/>
      <c r="AA88" s="128"/>
      <c r="AB88" s="128"/>
    </row>
    <row r="89" spans="1:28" ht="18" customHeight="1" x14ac:dyDescent="0.35">
      <c r="A89" s="128"/>
      <c r="B89" s="253" t="s">
        <v>120</v>
      </c>
      <c r="C89" s="128"/>
      <c r="D89" s="292">
        <v>273</v>
      </c>
      <c r="E89" s="128"/>
      <c r="F89" s="128"/>
      <c r="G89" s="128"/>
      <c r="H89" s="128"/>
      <c r="I89" s="128"/>
      <c r="J89" s="128"/>
      <c r="K89" s="128"/>
      <c r="L89" s="128"/>
      <c r="M89" s="128"/>
      <c r="N89" s="128"/>
      <c r="O89" s="128"/>
      <c r="P89" s="128"/>
      <c r="Q89" s="128"/>
      <c r="R89" s="128"/>
      <c r="S89" s="128"/>
      <c r="T89" s="128"/>
      <c r="U89" s="128"/>
      <c r="V89" s="128"/>
      <c r="W89" s="106"/>
      <c r="X89" s="128"/>
      <c r="Y89" s="128"/>
      <c r="Z89" s="128"/>
      <c r="AA89" s="128"/>
      <c r="AB89" s="128"/>
    </row>
    <row r="90" spans="1:28" ht="32.25" customHeight="1" x14ac:dyDescent="0.35">
      <c r="A90" s="128"/>
      <c r="B90" s="293" t="s">
        <v>223</v>
      </c>
      <c r="C90" s="261">
        <v>2005</v>
      </c>
      <c r="D90" s="261">
        <v>2006</v>
      </c>
      <c r="E90" s="261">
        <v>2007</v>
      </c>
      <c r="F90" s="261">
        <v>2008</v>
      </c>
      <c r="G90" s="261">
        <v>2009</v>
      </c>
      <c r="H90" s="261">
        <v>2010</v>
      </c>
      <c r="I90" s="261">
        <v>2011</v>
      </c>
      <c r="J90" s="261">
        <v>2012</v>
      </c>
      <c r="K90" s="261">
        <v>2013</v>
      </c>
      <c r="L90" s="261">
        <v>2014</v>
      </c>
      <c r="M90" s="261">
        <v>2015</v>
      </c>
      <c r="N90" s="261">
        <v>2016</v>
      </c>
      <c r="O90" s="261">
        <v>2017</v>
      </c>
      <c r="P90" s="261">
        <v>2018</v>
      </c>
      <c r="Q90" s="261">
        <v>2019</v>
      </c>
      <c r="R90" s="261">
        <v>2020</v>
      </c>
      <c r="S90" s="261">
        <v>2021</v>
      </c>
      <c r="T90" s="261">
        <v>2022</v>
      </c>
      <c r="U90" s="261">
        <v>2023</v>
      </c>
      <c r="V90" s="128"/>
      <c r="W90" s="106"/>
      <c r="X90" s="128"/>
      <c r="Y90" s="128"/>
      <c r="Z90" s="128"/>
      <c r="AA90" s="128"/>
      <c r="AB90" s="128"/>
    </row>
    <row r="91" spans="1:28" ht="28.5" customHeight="1" x14ac:dyDescent="0.35">
      <c r="A91" s="128"/>
      <c r="B91" s="294" t="s">
        <v>224</v>
      </c>
      <c r="C91" s="267">
        <f t="shared" ref="C91:U91" si="24">C41*$D$89*10^3</f>
        <v>177509.43209999998</v>
      </c>
      <c r="D91" s="267">
        <f t="shared" si="24"/>
        <v>184250.89897500005</v>
      </c>
      <c r="E91" s="267">
        <f t="shared" si="24"/>
        <v>194809.8867</v>
      </c>
      <c r="F91" s="267">
        <f t="shared" si="24"/>
        <v>226555.58639999997</v>
      </c>
      <c r="G91" s="267">
        <f t="shared" si="24"/>
        <v>237928.83757499998</v>
      </c>
      <c r="H91" s="267">
        <f t="shared" si="24"/>
        <v>246282.969075</v>
      </c>
      <c r="I91" s="267">
        <f t="shared" si="24"/>
        <v>277219.69274999999</v>
      </c>
      <c r="J91" s="267">
        <f t="shared" si="24"/>
        <v>266993.81280000001</v>
      </c>
      <c r="K91" s="267">
        <f t="shared" si="24"/>
        <v>280693.530975</v>
      </c>
      <c r="L91" s="267">
        <f t="shared" si="24"/>
        <v>237685.61602499997</v>
      </c>
      <c r="M91" s="267">
        <f t="shared" si="24"/>
        <v>231345.99345000001</v>
      </c>
      <c r="N91" s="267">
        <f t="shared" si="24"/>
        <v>183336.17444999999</v>
      </c>
      <c r="O91" s="267">
        <f t="shared" si="24"/>
        <v>260781.08842499994</v>
      </c>
      <c r="P91" s="267">
        <f t="shared" si="24"/>
        <v>189046.59344999996</v>
      </c>
      <c r="Q91" s="267">
        <f t="shared" si="24"/>
        <v>164396.61809999999</v>
      </c>
      <c r="R91" s="267">
        <f t="shared" si="24"/>
        <v>181596.61162499999</v>
      </c>
      <c r="S91" s="267">
        <f t="shared" si="24"/>
        <v>181872.41261210584</v>
      </c>
      <c r="T91" s="267">
        <f t="shared" si="24"/>
        <v>182148.63247368191</v>
      </c>
      <c r="U91" s="267">
        <f t="shared" si="24"/>
        <v>182425.27184589638</v>
      </c>
      <c r="V91" s="128"/>
      <c r="W91" s="106"/>
      <c r="X91" s="128"/>
      <c r="Y91" s="128"/>
      <c r="Z91" s="128"/>
      <c r="AA91" s="128"/>
      <c r="AB91" s="128"/>
    </row>
    <row r="92" spans="1:28" ht="32.25" customHeight="1" x14ac:dyDescent="0.35">
      <c r="A92" s="128"/>
      <c r="B92" s="294" t="s">
        <v>211</v>
      </c>
      <c r="C92" s="267">
        <f t="shared" ref="C92:U94" si="25">C44*$D$89*10^3</f>
        <v>27004.477499999997</v>
      </c>
      <c r="D92" s="267">
        <f t="shared" si="25"/>
        <v>28030.055625000005</v>
      </c>
      <c r="E92" s="267">
        <f t="shared" si="25"/>
        <v>29636.392500000002</v>
      </c>
      <c r="F92" s="267">
        <f t="shared" si="25"/>
        <v>34465.86</v>
      </c>
      <c r="G92" s="267">
        <f t="shared" si="25"/>
        <v>36196.070625</v>
      </c>
      <c r="H92" s="267">
        <f t="shared" si="25"/>
        <v>37466.983124999999</v>
      </c>
      <c r="I92" s="267">
        <f t="shared" si="25"/>
        <v>42173.381249999999</v>
      </c>
      <c r="J92" s="267">
        <f t="shared" si="25"/>
        <v>40617.720000000008</v>
      </c>
      <c r="K92" s="267">
        <f t="shared" si="25"/>
        <v>42701.855624999997</v>
      </c>
      <c r="L92" s="267">
        <f t="shared" si="25"/>
        <v>36159.069374999992</v>
      </c>
      <c r="M92" s="267">
        <f t="shared" si="25"/>
        <v>35194.623750000006</v>
      </c>
      <c r="N92" s="267">
        <f t="shared" si="25"/>
        <v>27890.898749999993</v>
      </c>
      <c r="O92" s="267">
        <f t="shared" si="25"/>
        <v>39672.579375000001</v>
      </c>
      <c r="P92" s="267">
        <f t="shared" si="25"/>
        <v>28759.623749999995</v>
      </c>
      <c r="Q92" s="267">
        <f t="shared" si="25"/>
        <v>25009.627499999999</v>
      </c>
      <c r="R92" s="267">
        <f t="shared" si="25"/>
        <v>27626.259375000001</v>
      </c>
      <c r="S92" s="267">
        <f t="shared" si="25"/>
        <v>27668.216928819347</v>
      </c>
      <c r="T92" s="267">
        <f t="shared" si="25"/>
        <v>27710.238205935384</v>
      </c>
      <c r="U92" s="267">
        <f t="shared" si="25"/>
        <v>27752.323303128258</v>
      </c>
      <c r="V92" s="128"/>
      <c r="W92" s="106"/>
      <c r="X92" s="128"/>
      <c r="Y92" s="128"/>
      <c r="Z92" s="128"/>
      <c r="AA92" s="128"/>
      <c r="AB92" s="128"/>
    </row>
    <row r="93" spans="1:28" ht="26.25" customHeight="1" x14ac:dyDescent="0.35">
      <c r="A93" s="128"/>
      <c r="B93" s="294" t="s">
        <v>212</v>
      </c>
      <c r="C93" s="267">
        <f t="shared" si="25"/>
        <v>18002.985000000001</v>
      </c>
      <c r="D93" s="267">
        <f t="shared" si="25"/>
        <v>18686.703750000001</v>
      </c>
      <c r="E93" s="267">
        <f t="shared" si="25"/>
        <v>19757.595000000001</v>
      </c>
      <c r="F93" s="267">
        <f t="shared" si="25"/>
        <v>22977.239999999998</v>
      </c>
      <c r="G93" s="267">
        <f t="shared" si="25"/>
        <v>24130.713750000003</v>
      </c>
      <c r="H93" s="267">
        <f t="shared" si="25"/>
        <v>24977.98875</v>
      </c>
      <c r="I93" s="267">
        <f t="shared" si="25"/>
        <v>28115.587500000001</v>
      </c>
      <c r="J93" s="267">
        <f t="shared" si="25"/>
        <v>27078.480000000007</v>
      </c>
      <c r="K93" s="267">
        <f t="shared" si="25"/>
        <v>28467.903750000001</v>
      </c>
      <c r="L93" s="267">
        <f t="shared" si="25"/>
        <v>24106.046250000003</v>
      </c>
      <c r="M93" s="267">
        <f t="shared" si="25"/>
        <v>23463.0825</v>
      </c>
      <c r="N93" s="267">
        <f t="shared" si="25"/>
        <v>18593.932500000003</v>
      </c>
      <c r="O93" s="267">
        <f t="shared" si="25"/>
        <v>26448.38625</v>
      </c>
      <c r="P93" s="267">
        <f t="shared" si="25"/>
        <v>19173.082499999997</v>
      </c>
      <c r="Q93" s="267">
        <f t="shared" si="25"/>
        <v>16673.084999999999</v>
      </c>
      <c r="R93" s="267">
        <f t="shared" si="25"/>
        <v>18417.506249999999</v>
      </c>
      <c r="S93" s="267">
        <f t="shared" si="25"/>
        <v>18445.477952546229</v>
      </c>
      <c r="T93" s="267">
        <f t="shared" si="25"/>
        <v>18473.492137290257</v>
      </c>
      <c r="U93" s="267">
        <f t="shared" si="25"/>
        <v>18501.548868752176</v>
      </c>
      <c r="V93" s="128"/>
      <c r="W93" s="106"/>
      <c r="X93" s="128"/>
      <c r="Y93" s="128"/>
      <c r="Z93" s="128"/>
      <c r="AA93" s="128"/>
      <c r="AB93" s="128"/>
    </row>
    <row r="94" spans="1:28" ht="28.5" customHeight="1" x14ac:dyDescent="0.35">
      <c r="A94" s="128"/>
      <c r="B94" s="294" t="s">
        <v>216</v>
      </c>
      <c r="C94" s="267">
        <f t="shared" si="25"/>
        <v>222516.89459999997</v>
      </c>
      <c r="D94" s="267">
        <f t="shared" si="25"/>
        <v>230967.65835000004</v>
      </c>
      <c r="E94" s="267">
        <f t="shared" si="25"/>
        <v>244203.87419999999</v>
      </c>
      <c r="F94" s="267">
        <f t="shared" si="25"/>
        <v>283998.68639999995</v>
      </c>
      <c r="G94" s="267">
        <f t="shared" si="25"/>
        <v>298255.62195</v>
      </c>
      <c r="H94" s="267">
        <f t="shared" si="25"/>
        <v>308727.94095000002</v>
      </c>
      <c r="I94" s="267">
        <f t="shared" si="25"/>
        <v>347508.66149999999</v>
      </c>
      <c r="J94" s="267">
        <f t="shared" si="25"/>
        <v>334690.01280000003</v>
      </c>
      <c r="K94" s="267">
        <f t="shared" si="25"/>
        <v>351863.29034999997</v>
      </c>
      <c r="L94" s="267">
        <f t="shared" si="25"/>
        <v>297950.73164999997</v>
      </c>
      <c r="M94" s="267">
        <f t="shared" si="25"/>
        <v>290003.69970000006</v>
      </c>
      <c r="N94" s="267">
        <f t="shared" si="25"/>
        <v>229821.00569999998</v>
      </c>
      <c r="O94" s="267">
        <f t="shared" si="25"/>
        <v>326902.05404999992</v>
      </c>
      <c r="P94" s="267">
        <f t="shared" si="25"/>
        <v>236979.29969999997</v>
      </c>
      <c r="Q94" s="267">
        <f t="shared" si="25"/>
        <v>206079.33059999999</v>
      </c>
      <c r="R94" s="267">
        <f t="shared" si="25"/>
        <v>227640.37724999999</v>
      </c>
      <c r="S94" s="267">
        <f t="shared" si="25"/>
        <v>227986.10749347141</v>
      </c>
      <c r="T94" s="267">
        <f t="shared" si="25"/>
        <v>228332.36281690755</v>
      </c>
      <c r="U94" s="267">
        <f t="shared" si="25"/>
        <v>228679.14401777682</v>
      </c>
      <c r="V94" s="128"/>
      <c r="W94" s="106"/>
      <c r="X94" s="128"/>
      <c r="Y94" s="128"/>
      <c r="Z94" s="128"/>
      <c r="AA94" s="128"/>
      <c r="AB94" s="128"/>
    </row>
    <row r="95" spans="1:28" ht="18" customHeight="1" x14ac:dyDescent="0.35">
      <c r="A95" s="128"/>
      <c r="B95" s="128"/>
      <c r="C95" s="128"/>
      <c r="D95" s="128"/>
      <c r="E95" s="128"/>
      <c r="F95" s="128"/>
      <c r="G95" s="128"/>
      <c r="H95" s="128"/>
      <c r="I95" s="128"/>
      <c r="J95" s="128"/>
      <c r="K95" s="128"/>
      <c r="L95" s="128"/>
      <c r="M95" s="128"/>
      <c r="N95" s="128"/>
      <c r="O95" s="128"/>
      <c r="P95" s="128"/>
      <c r="Q95" s="128"/>
      <c r="R95" s="128"/>
      <c r="S95" s="128"/>
      <c r="T95" s="128"/>
      <c r="U95" s="128"/>
      <c r="V95" s="128"/>
      <c r="W95" s="106"/>
      <c r="X95" s="128"/>
      <c r="Y95" s="128"/>
      <c r="Z95" s="128"/>
      <c r="AA95" s="128"/>
      <c r="AB95" s="128"/>
    </row>
    <row r="96" spans="1:28" ht="18" customHeight="1" x14ac:dyDescent="0.35">
      <c r="A96" s="128"/>
      <c r="B96" s="128"/>
      <c r="C96" s="128"/>
      <c r="D96" s="128"/>
      <c r="E96" s="128"/>
      <c r="F96" s="128"/>
      <c r="G96" s="128"/>
      <c r="H96" s="128"/>
      <c r="I96" s="128"/>
      <c r="J96" s="128"/>
      <c r="K96" s="128"/>
      <c r="L96" s="128"/>
      <c r="M96" s="128"/>
      <c r="N96" s="128"/>
      <c r="O96" s="128"/>
      <c r="P96" s="128"/>
      <c r="Q96" s="128"/>
      <c r="R96" s="128"/>
      <c r="S96" s="128"/>
      <c r="T96" s="128"/>
      <c r="U96" s="128"/>
      <c r="V96" s="128"/>
      <c r="W96" s="106"/>
      <c r="X96" s="128"/>
      <c r="Y96" s="128"/>
      <c r="Z96" s="128"/>
      <c r="AA96" s="128"/>
      <c r="AB96" s="128"/>
    </row>
    <row r="97" spans="1:28" ht="18" customHeight="1" x14ac:dyDescent="0.35">
      <c r="A97" s="128"/>
      <c r="B97" s="253" t="s">
        <v>217</v>
      </c>
      <c r="C97" s="128"/>
      <c r="D97" s="292">
        <v>233</v>
      </c>
      <c r="E97" s="128"/>
      <c r="F97" s="128"/>
      <c r="G97" s="128"/>
      <c r="H97" s="128"/>
      <c r="I97" s="128"/>
      <c r="J97" s="128"/>
      <c r="K97" s="128"/>
      <c r="L97" s="128"/>
      <c r="M97" s="128"/>
      <c r="N97" s="128"/>
      <c r="O97" s="128"/>
      <c r="P97" s="128"/>
      <c r="Q97" s="128"/>
      <c r="R97" s="128"/>
      <c r="S97" s="128"/>
      <c r="T97" s="128"/>
      <c r="U97" s="128"/>
      <c r="V97" s="128"/>
      <c r="W97" s="106"/>
      <c r="X97" s="128"/>
      <c r="Y97" s="128"/>
      <c r="Z97" s="128"/>
      <c r="AA97" s="128"/>
      <c r="AB97" s="128"/>
    </row>
    <row r="98" spans="1:28" ht="32.25" customHeight="1" x14ac:dyDescent="0.35">
      <c r="A98" s="128"/>
      <c r="B98" s="293" t="s">
        <v>225</v>
      </c>
      <c r="C98" s="261">
        <v>2005</v>
      </c>
      <c r="D98" s="261">
        <v>2006</v>
      </c>
      <c r="E98" s="261">
        <v>2007</v>
      </c>
      <c r="F98" s="261">
        <v>2008</v>
      </c>
      <c r="G98" s="261">
        <v>2009</v>
      </c>
      <c r="H98" s="261">
        <v>2010</v>
      </c>
      <c r="I98" s="261">
        <v>2011</v>
      </c>
      <c r="J98" s="261">
        <v>2012</v>
      </c>
      <c r="K98" s="261">
        <v>2013</v>
      </c>
      <c r="L98" s="261">
        <v>2014</v>
      </c>
      <c r="M98" s="261">
        <v>2015</v>
      </c>
      <c r="N98" s="261">
        <v>2016</v>
      </c>
      <c r="O98" s="261">
        <v>2017</v>
      </c>
      <c r="P98" s="261">
        <v>2018</v>
      </c>
      <c r="Q98" s="261">
        <v>2019</v>
      </c>
      <c r="R98" s="261">
        <v>2020</v>
      </c>
      <c r="S98" s="261">
        <v>2021</v>
      </c>
      <c r="T98" s="261">
        <v>2022</v>
      </c>
      <c r="U98" s="261">
        <v>2023</v>
      </c>
      <c r="V98" s="128"/>
      <c r="W98" s="106"/>
      <c r="X98" s="128"/>
      <c r="Y98" s="128"/>
      <c r="Z98" s="128"/>
      <c r="AA98" s="128"/>
      <c r="AB98" s="128"/>
    </row>
    <row r="99" spans="1:28" ht="28.5" customHeight="1" x14ac:dyDescent="0.35">
      <c r="A99" s="128"/>
      <c r="B99" s="294" t="s">
        <v>198</v>
      </c>
      <c r="C99" s="267">
        <f t="shared" ref="C99:U99" si="26">C41*$D$97*10^3</f>
        <v>151500.72409999999</v>
      </c>
      <c r="D99" s="267">
        <f t="shared" si="26"/>
        <v>157254.43026071432</v>
      </c>
      <c r="E99" s="267">
        <f t="shared" si="26"/>
        <v>166266.31355714283</v>
      </c>
      <c r="F99" s="267">
        <f t="shared" si="26"/>
        <v>193360.62868571427</v>
      </c>
      <c r="G99" s="267">
        <f t="shared" si="26"/>
        <v>203067.46943214285</v>
      </c>
      <c r="H99" s="267">
        <f t="shared" si="26"/>
        <v>210197.5523607143</v>
      </c>
      <c r="I99" s="267">
        <f t="shared" si="26"/>
        <v>236601.42275</v>
      </c>
      <c r="J99" s="267">
        <f t="shared" si="26"/>
        <v>227873.84022857141</v>
      </c>
      <c r="K99" s="267">
        <f t="shared" si="26"/>
        <v>239566.27368928571</v>
      </c>
      <c r="L99" s="267">
        <f t="shared" si="26"/>
        <v>202859.88473928568</v>
      </c>
      <c r="M99" s="267">
        <f t="shared" si="26"/>
        <v>197449.14459285716</v>
      </c>
      <c r="N99" s="267">
        <f t="shared" si="26"/>
        <v>156473.73130714285</v>
      </c>
      <c r="O99" s="267">
        <f t="shared" si="26"/>
        <v>222571.40513928566</v>
      </c>
      <c r="P99" s="267">
        <f t="shared" si="26"/>
        <v>161347.45887857143</v>
      </c>
      <c r="Q99" s="267">
        <f t="shared" si="26"/>
        <v>140309.20152857143</v>
      </c>
      <c r="R99" s="267">
        <f t="shared" si="26"/>
        <v>154989.04948214287</v>
      </c>
      <c r="S99" s="267">
        <f t="shared" si="26"/>
        <v>155224.44006820754</v>
      </c>
      <c r="T99" s="267">
        <f t="shared" si="26"/>
        <v>155460.18815519373</v>
      </c>
      <c r="U99" s="267">
        <f t="shared" si="26"/>
        <v>155696.29428605811</v>
      </c>
      <c r="V99" s="128"/>
      <c r="W99" s="106"/>
      <c r="X99" s="128"/>
      <c r="Y99" s="128"/>
      <c r="Z99" s="128"/>
      <c r="AA99" s="128"/>
      <c r="AB99" s="128"/>
    </row>
    <row r="100" spans="1:28" ht="32.25" customHeight="1" x14ac:dyDescent="0.35">
      <c r="A100" s="128"/>
      <c r="B100" s="294" t="s">
        <v>211</v>
      </c>
      <c r="C100" s="267">
        <f t="shared" ref="C100:U102" si="27">C44*$D$97*10^3</f>
        <v>23047.7775</v>
      </c>
      <c r="D100" s="267">
        <f t="shared" si="27"/>
        <v>23923.087767857145</v>
      </c>
      <c r="E100" s="267">
        <f t="shared" si="27"/>
        <v>25294.063928571431</v>
      </c>
      <c r="F100" s="267">
        <f t="shared" si="27"/>
        <v>29415.917142857143</v>
      </c>
      <c r="G100" s="267">
        <f t="shared" si="27"/>
        <v>30892.617053571426</v>
      </c>
      <c r="H100" s="267">
        <f t="shared" si="27"/>
        <v>31977.315267857142</v>
      </c>
      <c r="I100" s="267">
        <f t="shared" si="27"/>
        <v>35994.131249999999</v>
      </c>
      <c r="J100" s="267">
        <f t="shared" si="27"/>
        <v>34666.405714285713</v>
      </c>
      <c r="K100" s="267">
        <f t="shared" si="27"/>
        <v>36445.173482142847</v>
      </c>
      <c r="L100" s="267">
        <f t="shared" si="27"/>
        <v>30861.037232142851</v>
      </c>
      <c r="M100" s="267">
        <f t="shared" si="27"/>
        <v>30037.902321428573</v>
      </c>
      <c r="N100" s="267">
        <f t="shared" si="27"/>
        <v>23804.320178571423</v>
      </c>
      <c r="O100" s="267">
        <f t="shared" si="27"/>
        <v>33859.747232142858</v>
      </c>
      <c r="P100" s="267">
        <f t="shared" si="27"/>
        <v>24545.759464285708</v>
      </c>
      <c r="Q100" s="267">
        <f t="shared" si="27"/>
        <v>21345.213214285712</v>
      </c>
      <c r="R100" s="267">
        <f t="shared" si="27"/>
        <v>23578.455803571429</v>
      </c>
      <c r="S100" s="267">
        <f t="shared" si="27"/>
        <v>23614.26573045754</v>
      </c>
      <c r="T100" s="267">
        <f t="shared" si="27"/>
        <v>23650.130043893569</v>
      </c>
      <c r="U100" s="267">
        <f t="shared" si="27"/>
        <v>23686.048826479429</v>
      </c>
      <c r="V100" s="128"/>
      <c r="W100" s="106"/>
      <c r="X100" s="128"/>
      <c r="Y100" s="128"/>
      <c r="Z100" s="128"/>
      <c r="AA100" s="128"/>
      <c r="AB100" s="128"/>
    </row>
    <row r="101" spans="1:28" ht="26.25" customHeight="1" x14ac:dyDescent="0.35">
      <c r="A101" s="128"/>
      <c r="B101" s="294" t="s">
        <v>212</v>
      </c>
      <c r="C101" s="267">
        <f t="shared" si="27"/>
        <v>15365.184999999998</v>
      </c>
      <c r="D101" s="267">
        <f t="shared" si="27"/>
        <v>15948.725178571429</v>
      </c>
      <c r="E101" s="267">
        <f t="shared" si="27"/>
        <v>16862.709285714289</v>
      </c>
      <c r="F101" s="267">
        <f t="shared" si="27"/>
        <v>19610.611428571425</v>
      </c>
      <c r="G101" s="267">
        <f t="shared" si="27"/>
        <v>20595.078035714287</v>
      </c>
      <c r="H101" s="267">
        <f t="shared" si="27"/>
        <v>21318.210178571429</v>
      </c>
      <c r="I101" s="267">
        <f t="shared" si="27"/>
        <v>23996.087499999998</v>
      </c>
      <c r="J101" s="267">
        <f t="shared" si="27"/>
        <v>23110.937142857147</v>
      </c>
      <c r="K101" s="267">
        <f t="shared" si="27"/>
        <v>24296.782321428575</v>
      </c>
      <c r="L101" s="267">
        <f t="shared" si="27"/>
        <v>20574.024821428571</v>
      </c>
      <c r="M101" s="267">
        <f t="shared" si="27"/>
        <v>20025.268214285712</v>
      </c>
      <c r="N101" s="267">
        <f t="shared" si="27"/>
        <v>15869.546785714285</v>
      </c>
      <c r="O101" s="267">
        <f t="shared" si="27"/>
        <v>22573.164821428571</v>
      </c>
      <c r="P101" s="267">
        <f t="shared" si="27"/>
        <v>16363.83964285714</v>
      </c>
      <c r="Q101" s="267">
        <f t="shared" si="27"/>
        <v>14230.142142857143</v>
      </c>
      <c r="R101" s="267">
        <f t="shared" si="27"/>
        <v>15718.970535714285</v>
      </c>
      <c r="S101" s="267">
        <f t="shared" si="27"/>
        <v>15742.843820305026</v>
      </c>
      <c r="T101" s="267">
        <f t="shared" si="27"/>
        <v>15766.753362595713</v>
      </c>
      <c r="U101" s="267">
        <f t="shared" si="27"/>
        <v>15790.699217652955</v>
      </c>
      <c r="V101" s="128"/>
      <c r="W101" s="106"/>
      <c r="X101" s="128"/>
      <c r="Y101" s="128"/>
      <c r="Z101" s="128"/>
      <c r="AA101" s="128"/>
      <c r="AB101" s="128"/>
    </row>
    <row r="102" spans="1:28" ht="28.5" customHeight="1" x14ac:dyDescent="0.35">
      <c r="A102" s="128"/>
      <c r="B102" s="294" t="s">
        <v>216</v>
      </c>
      <c r="C102" s="267">
        <f t="shared" si="27"/>
        <v>189913.68659999999</v>
      </c>
      <c r="D102" s="267">
        <f t="shared" si="27"/>
        <v>197126.24320714289</v>
      </c>
      <c r="E102" s="267">
        <f t="shared" si="27"/>
        <v>208423.08677142859</v>
      </c>
      <c r="F102" s="267">
        <f t="shared" si="27"/>
        <v>242387.1572571428</v>
      </c>
      <c r="G102" s="267">
        <f t="shared" si="27"/>
        <v>254555.16452142852</v>
      </c>
      <c r="H102" s="267">
        <f t="shared" si="27"/>
        <v>263493.07780714286</v>
      </c>
      <c r="I102" s="267">
        <f t="shared" si="27"/>
        <v>296591.64149999997</v>
      </c>
      <c r="J102" s="267">
        <f t="shared" si="27"/>
        <v>285651.18308571429</v>
      </c>
      <c r="K102" s="267">
        <f t="shared" si="27"/>
        <v>300308.22949285712</v>
      </c>
      <c r="L102" s="267">
        <f t="shared" si="27"/>
        <v>254294.94679285711</v>
      </c>
      <c r="M102" s="267">
        <f t="shared" si="27"/>
        <v>247512.31512857144</v>
      </c>
      <c r="N102" s="267">
        <f t="shared" si="27"/>
        <v>196147.59827142855</v>
      </c>
      <c r="O102" s="267">
        <f t="shared" si="27"/>
        <v>279004.31719285704</v>
      </c>
      <c r="P102" s="267">
        <f t="shared" si="27"/>
        <v>202257.05798571426</v>
      </c>
      <c r="Q102" s="267">
        <f t="shared" si="27"/>
        <v>175884.55688571426</v>
      </c>
      <c r="R102" s="267">
        <f t="shared" si="27"/>
        <v>194286.47582142858</v>
      </c>
      <c r="S102" s="267">
        <f t="shared" si="27"/>
        <v>194581.54961897011</v>
      </c>
      <c r="T102" s="267">
        <f t="shared" si="27"/>
        <v>194877.071561683</v>
      </c>
      <c r="U102" s="267">
        <f t="shared" si="27"/>
        <v>195173.04233019048</v>
      </c>
      <c r="V102" s="128"/>
      <c r="W102" s="106"/>
      <c r="X102" s="128"/>
      <c r="Y102" s="128"/>
      <c r="Z102" s="128"/>
      <c r="AA102" s="128"/>
      <c r="AB102" s="128"/>
    </row>
    <row r="103" spans="1:28" ht="18" customHeight="1" x14ac:dyDescent="0.35">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06"/>
      <c r="X103" s="128"/>
      <c r="Y103" s="128"/>
      <c r="Z103" s="128"/>
      <c r="AA103" s="128"/>
      <c r="AB103" s="128"/>
    </row>
    <row r="104" spans="1:28" ht="18" customHeight="1" x14ac:dyDescent="0.35">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06"/>
      <c r="X104" s="128"/>
      <c r="Y104" s="128"/>
      <c r="Z104" s="128"/>
      <c r="AA104" s="128"/>
      <c r="AB104" s="128"/>
    </row>
    <row r="105" spans="1:28" ht="18" customHeight="1" x14ac:dyDescent="0.35">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06"/>
      <c r="X105" s="128"/>
      <c r="Y105" s="128"/>
      <c r="Z105" s="128"/>
      <c r="AA105" s="128"/>
      <c r="AB105" s="128"/>
    </row>
    <row r="106" spans="1:28" ht="18" customHeight="1" x14ac:dyDescent="0.35">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06"/>
      <c r="X106" s="128"/>
      <c r="Y106" s="128"/>
      <c r="Z106" s="128"/>
      <c r="AA106" s="128"/>
      <c r="AB106" s="128"/>
    </row>
    <row r="107" spans="1:28" ht="18" customHeight="1" x14ac:dyDescent="0.35">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06"/>
      <c r="X107" s="128"/>
      <c r="Y107" s="128"/>
      <c r="Z107" s="128"/>
      <c r="AA107" s="128"/>
      <c r="AB107" s="128"/>
    </row>
    <row r="108" spans="1:28" ht="18" customHeight="1" x14ac:dyDescent="0.35">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06"/>
      <c r="X108" s="128"/>
      <c r="Y108" s="128"/>
      <c r="Z108" s="128"/>
      <c r="AA108" s="128"/>
      <c r="AB108" s="128"/>
    </row>
    <row r="109" spans="1:28" ht="18" customHeight="1" x14ac:dyDescent="0.35">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06"/>
      <c r="X109" s="128"/>
      <c r="Y109" s="128"/>
      <c r="Z109" s="128"/>
      <c r="AA109" s="128"/>
      <c r="AB109" s="128"/>
    </row>
    <row r="110" spans="1:28" ht="18" customHeight="1" x14ac:dyDescent="0.35">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06"/>
      <c r="X110" s="128"/>
      <c r="Y110" s="128"/>
      <c r="Z110" s="128"/>
      <c r="AA110" s="128"/>
      <c r="AB110" s="128"/>
    </row>
    <row r="111" spans="1:28" ht="18" customHeight="1" x14ac:dyDescent="0.35">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06"/>
      <c r="X111" s="128"/>
      <c r="Y111" s="128"/>
      <c r="Z111" s="128"/>
      <c r="AA111" s="128"/>
      <c r="AB111" s="128"/>
    </row>
    <row r="112" spans="1:28" ht="18" customHeight="1" x14ac:dyDescent="0.35">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06"/>
      <c r="X112" s="128"/>
      <c r="Y112" s="128"/>
      <c r="Z112" s="128"/>
      <c r="AA112" s="128"/>
      <c r="AB112" s="128"/>
    </row>
    <row r="113" spans="1:28" ht="18" customHeight="1" x14ac:dyDescent="0.35">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06"/>
      <c r="X113" s="128"/>
      <c r="Y113" s="128"/>
      <c r="Z113" s="128"/>
      <c r="AA113" s="128"/>
      <c r="AB113" s="128"/>
    </row>
    <row r="114" spans="1:28" ht="18" customHeight="1" x14ac:dyDescent="0.35">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06"/>
      <c r="X114" s="128"/>
      <c r="Y114" s="128"/>
      <c r="Z114" s="128"/>
      <c r="AA114" s="128"/>
      <c r="AB114" s="128"/>
    </row>
    <row r="115" spans="1:28" ht="18" customHeight="1" x14ac:dyDescent="0.35">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06"/>
      <c r="X115" s="128"/>
      <c r="Y115" s="128"/>
      <c r="Z115" s="128"/>
      <c r="AA115" s="128"/>
      <c r="AB115" s="128"/>
    </row>
    <row r="116" spans="1:28" ht="18" customHeight="1" x14ac:dyDescent="0.35">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06"/>
      <c r="X116" s="128"/>
      <c r="Y116" s="128"/>
      <c r="Z116" s="128"/>
      <c r="AA116" s="128"/>
      <c r="AB116" s="128"/>
    </row>
    <row r="117" spans="1:28" ht="18" customHeight="1" x14ac:dyDescent="0.35">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06"/>
      <c r="X117" s="128"/>
      <c r="Y117" s="128"/>
      <c r="Z117" s="128"/>
      <c r="AA117" s="128"/>
      <c r="AB117" s="128"/>
    </row>
    <row r="118" spans="1:28" ht="18" customHeight="1" x14ac:dyDescent="0.35">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06"/>
      <c r="X118" s="128"/>
      <c r="Y118" s="128"/>
      <c r="Z118" s="128"/>
      <c r="AA118" s="128"/>
      <c r="AB118" s="128"/>
    </row>
    <row r="119" spans="1:28" ht="18" customHeight="1" x14ac:dyDescent="0.35">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06"/>
      <c r="X119" s="128"/>
      <c r="Y119" s="128"/>
      <c r="Z119" s="128"/>
      <c r="AA119" s="128"/>
      <c r="AB119" s="128"/>
    </row>
    <row r="120" spans="1:28" ht="18" customHeight="1" x14ac:dyDescent="0.35">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06"/>
      <c r="X120" s="128"/>
      <c r="Y120" s="128"/>
      <c r="Z120" s="128"/>
      <c r="AA120" s="128"/>
      <c r="AB120" s="128"/>
    </row>
    <row r="121" spans="1:28" ht="18" customHeight="1" x14ac:dyDescent="0.35">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06"/>
      <c r="X121" s="128"/>
      <c r="Y121" s="128"/>
      <c r="Z121" s="128"/>
      <c r="AA121" s="128"/>
      <c r="AB121" s="128"/>
    </row>
    <row r="122" spans="1:28" ht="18" customHeight="1" x14ac:dyDescent="0.35">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06"/>
      <c r="X122" s="128"/>
      <c r="Y122" s="128"/>
      <c r="Z122" s="128"/>
      <c r="AA122" s="128"/>
      <c r="AB122" s="128"/>
    </row>
    <row r="123" spans="1:28" ht="18" customHeight="1" x14ac:dyDescent="0.35">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06"/>
      <c r="X123" s="128"/>
      <c r="Y123" s="128"/>
      <c r="Z123" s="128"/>
      <c r="AA123" s="128"/>
      <c r="AB123" s="128"/>
    </row>
    <row r="124" spans="1:28" ht="18" customHeight="1" x14ac:dyDescent="0.35">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06"/>
      <c r="X124" s="128"/>
      <c r="Y124" s="128"/>
      <c r="Z124" s="128"/>
      <c r="AA124" s="128"/>
      <c r="AB124" s="128"/>
    </row>
    <row r="125" spans="1:28" ht="18" customHeight="1" x14ac:dyDescent="0.35">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06"/>
      <c r="X125" s="128"/>
      <c r="Y125" s="128"/>
      <c r="Z125" s="128"/>
      <c r="AA125" s="128"/>
      <c r="AB125" s="128"/>
    </row>
    <row r="126" spans="1:28" ht="18" customHeight="1" x14ac:dyDescent="0.35">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06"/>
      <c r="X126" s="128"/>
      <c r="Y126" s="128"/>
      <c r="Z126" s="128"/>
      <c r="AA126" s="128"/>
      <c r="AB126" s="128"/>
    </row>
    <row r="127" spans="1:28" ht="18" customHeight="1" x14ac:dyDescent="0.35">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06"/>
      <c r="X127" s="128"/>
      <c r="Y127" s="128"/>
      <c r="Z127" s="128"/>
      <c r="AA127" s="128"/>
      <c r="AB127" s="128"/>
    </row>
    <row r="128" spans="1:28" ht="18" customHeight="1" x14ac:dyDescent="0.35">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06"/>
      <c r="X128" s="128"/>
      <c r="Y128" s="128"/>
      <c r="Z128" s="128"/>
      <c r="AA128" s="128"/>
      <c r="AB128" s="128"/>
    </row>
    <row r="129" spans="1:28" ht="18" customHeight="1" x14ac:dyDescent="0.35">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06"/>
      <c r="X129" s="128"/>
      <c r="Y129" s="128"/>
      <c r="Z129" s="128"/>
      <c r="AA129" s="128"/>
      <c r="AB129" s="128"/>
    </row>
    <row r="130" spans="1:28" ht="18" customHeight="1" x14ac:dyDescent="0.35">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06"/>
      <c r="X130" s="128"/>
      <c r="Y130" s="128"/>
      <c r="Z130" s="128"/>
      <c r="AA130" s="128"/>
      <c r="AB130" s="128"/>
    </row>
    <row r="131" spans="1:28" ht="18" customHeight="1" x14ac:dyDescent="0.35">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06"/>
      <c r="X131" s="128"/>
      <c r="Y131" s="128"/>
      <c r="Z131" s="128"/>
      <c r="AA131" s="128"/>
      <c r="AB131" s="128"/>
    </row>
    <row r="132" spans="1:28" ht="18" customHeight="1" x14ac:dyDescent="0.35">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06"/>
      <c r="X132" s="128"/>
      <c r="Y132" s="128"/>
      <c r="Z132" s="128"/>
      <c r="AA132" s="128"/>
      <c r="AB132" s="128"/>
    </row>
    <row r="133" spans="1:28" ht="18" customHeight="1" x14ac:dyDescent="0.35">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06"/>
      <c r="X133" s="128"/>
      <c r="Y133" s="128"/>
      <c r="Z133" s="128"/>
      <c r="AA133" s="128"/>
      <c r="AB133" s="128"/>
    </row>
    <row r="134" spans="1:28" ht="18" customHeight="1" x14ac:dyDescent="0.35">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06"/>
      <c r="X134" s="128"/>
      <c r="Y134" s="128"/>
      <c r="Z134" s="128"/>
      <c r="AA134" s="128"/>
      <c r="AB134" s="128"/>
    </row>
    <row r="135" spans="1:28" ht="18" customHeight="1" x14ac:dyDescent="0.35">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06"/>
      <c r="X135" s="128"/>
      <c r="Y135" s="128"/>
      <c r="Z135" s="128"/>
      <c r="AA135" s="128"/>
      <c r="AB135" s="128"/>
    </row>
    <row r="136" spans="1:28" ht="18" customHeight="1" x14ac:dyDescent="0.35">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06"/>
      <c r="X136" s="128"/>
      <c r="Y136" s="128"/>
      <c r="Z136" s="128"/>
      <c r="AA136" s="128"/>
      <c r="AB136" s="128"/>
    </row>
    <row r="137" spans="1:28" ht="18" customHeight="1" x14ac:dyDescent="0.35">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06"/>
      <c r="X137" s="128"/>
      <c r="Y137" s="128"/>
      <c r="Z137" s="128"/>
      <c r="AA137" s="128"/>
      <c r="AB137" s="128"/>
    </row>
    <row r="138" spans="1:28" ht="18" customHeight="1" x14ac:dyDescent="0.35">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06"/>
      <c r="X138" s="128"/>
      <c r="Y138" s="128"/>
      <c r="Z138" s="128"/>
      <c r="AA138" s="128"/>
      <c r="AB138" s="128"/>
    </row>
    <row r="139" spans="1:28" ht="18" customHeight="1" x14ac:dyDescent="0.35">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06"/>
      <c r="X139" s="128"/>
      <c r="Y139" s="128"/>
      <c r="Z139" s="128"/>
      <c r="AA139" s="128"/>
      <c r="AB139" s="128"/>
    </row>
    <row r="140" spans="1:28" ht="18" customHeight="1" x14ac:dyDescent="0.35">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06"/>
      <c r="X140" s="128"/>
      <c r="Y140" s="128"/>
      <c r="Z140" s="128"/>
      <c r="AA140" s="128"/>
      <c r="AB140" s="128"/>
    </row>
    <row r="141" spans="1:28" ht="18" customHeight="1" x14ac:dyDescent="0.35">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06"/>
      <c r="X141" s="128"/>
      <c r="Y141" s="128"/>
      <c r="Z141" s="128"/>
      <c r="AA141" s="128"/>
      <c r="AB141" s="128"/>
    </row>
    <row r="142" spans="1:28" ht="18" customHeight="1" x14ac:dyDescent="0.35">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06"/>
      <c r="X142" s="128"/>
      <c r="Y142" s="128"/>
      <c r="Z142" s="128"/>
      <c r="AA142" s="128"/>
      <c r="AB142" s="128"/>
    </row>
    <row r="143" spans="1:28" ht="18" customHeight="1" x14ac:dyDescent="0.35">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06"/>
      <c r="X143" s="128"/>
      <c r="Y143" s="128"/>
      <c r="Z143" s="128"/>
      <c r="AA143" s="128"/>
      <c r="AB143" s="128"/>
    </row>
    <row r="144" spans="1:28" ht="18" customHeight="1" x14ac:dyDescent="0.35">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06"/>
      <c r="X144" s="128"/>
      <c r="Y144" s="128"/>
      <c r="Z144" s="128"/>
      <c r="AA144" s="128"/>
      <c r="AB144" s="128"/>
    </row>
    <row r="145" spans="1:28" ht="18" customHeight="1" x14ac:dyDescent="0.35">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06"/>
      <c r="X145" s="128"/>
      <c r="Y145" s="128"/>
      <c r="Z145" s="128"/>
      <c r="AA145" s="128"/>
      <c r="AB145" s="128"/>
    </row>
    <row r="146" spans="1:28" ht="18" customHeight="1" x14ac:dyDescent="0.35">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06"/>
      <c r="X146" s="128"/>
      <c r="Y146" s="128"/>
      <c r="Z146" s="128"/>
      <c r="AA146" s="128"/>
      <c r="AB146" s="128"/>
    </row>
    <row r="147" spans="1:28" ht="18" customHeight="1" x14ac:dyDescent="0.35">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06"/>
      <c r="X147" s="128"/>
      <c r="Y147" s="128"/>
      <c r="Z147" s="128"/>
      <c r="AA147" s="128"/>
      <c r="AB147" s="128"/>
    </row>
    <row r="148" spans="1:28" ht="18" customHeight="1" x14ac:dyDescent="0.35">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06"/>
      <c r="X148" s="128"/>
      <c r="Y148" s="128"/>
      <c r="Z148" s="128"/>
      <c r="AA148" s="128"/>
      <c r="AB148" s="128"/>
    </row>
    <row r="149" spans="1:28" ht="18" customHeight="1" x14ac:dyDescent="0.35">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06"/>
      <c r="X149" s="128"/>
      <c r="Y149" s="128"/>
      <c r="Z149" s="128"/>
      <c r="AA149" s="128"/>
      <c r="AB149" s="128"/>
    </row>
    <row r="150" spans="1:28" ht="18" customHeight="1" x14ac:dyDescent="0.35">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06"/>
      <c r="X150" s="128"/>
      <c r="Y150" s="128"/>
      <c r="Z150" s="128"/>
      <c r="AA150" s="128"/>
      <c r="AB150" s="128"/>
    </row>
    <row r="151" spans="1:28" ht="18" customHeight="1" x14ac:dyDescent="0.35">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06"/>
      <c r="X151" s="128"/>
      <c r="Y151" s="128"/>
      <c r="Z151" s="128"/>
      <c r="AA151" s="128"/>
      <c r="AB151" s="128"/>
    </row>
    <row r="152" spans="1:28" ht="18" customHeight="1" x14ac:dyDescent="0.35">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06"/>
      <c r="X152" s="128"/>
      <c r="Y152" s="128"/>
      <c r="Z152" s="128"/>
      <c r="AA152" s="128"/>
      <c r="AB152" s="128"/>
    </row>
    <row r="153" spans="1:28" ht="18" customHeight="1" x14ac:dyDescent="0.35">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06"/>
      <c r="X153" s="128"/>
      <c r="Y153" s="128"/>
      <c r="Z153" s="128"/>
      <c r="AA153" s="128"/>
      <c r="AB153" s="128"/>
    </row>
    <row r="154" spans="1:28" ht="18" customHeight="1" x14ac:dyDescent="0.35">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06"/>
      <c r="X154" s="128"/>
      <c r="Y154" s="128"/>
      <c r="Z154" s="128"/>
      <c r="AA154" s="128"/>
      <c r="AB154" s="128"/>
    </row>
    <row r="155" spans="1:28" ht="18" customHeight="1" x14ac:dyDescent="0.35">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06"/>
      <c r="X155" s="128"/>
      <c r="Y155" s="128"/>
      <c r="Z155" s="128"/>
      <c r="AA155" s="128"/>
      <c r="AB155" s="128"/>
    </row>
    <row r="156" spans="1:28" ht="18" customHeight="1" x14ac:dyDescent="0.35">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06"/>
      <c r="X156" s="128"/>
      <c r="Y156" s="128"/>
      <c r="Z156" s="128"/>
      <c r="AA156" s="128"/>
      <c r="AB156" s="128"/>
    </row>
    <row r="157" spans="1:28" ht="18" customHeight="1" x14ac:dyDescent="0.35">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06"/>
      <c r="X157" s="128"/>
      <c r="Y157" s="128"/>
      <c r="Z157" s="128"/>
      <c r="AA157" s="128"/>
      <c r="AB157" s="128"/>
    </row>
    <row r="158" spans="1:28" ht="18" customHeight="1" x14ac:dyDescent="0.35">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06"/>
      <c r="X158" s="128"/>
      <c r="Y158" s="128"/>
      <c r="Z158" s="128"/>
      <c r="AA158" s="128"/>
      <c r="AB158" s="128"/>
    </row>
    <row r="159" spans="1:28" ht="18" customHeight="1" x14ac:dyDescent="0.35">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06"/>
      <c r="X159" s="128"/>
      <c r="Y159" s="128"/>
      <c r="Z159" s="128"/>
      <c r="AA159" s="128"/>
      <c r="AB159" s="128"/>
    </row>
    <row r="160" spans="1:28" ht="18" customHeight="1" x14ac:dyDescent="0.35">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06"/>
      <c r="X160" s="128"/>
      <c r="Y160" s="128"/>
      <c r="Z160" s="128"/>
      <c r="AA160" s="128"/>
      <c r="AB160" s="128"/>
    </row>
    <row r="161" spans="1:28" ht="18" customHeight="1" x14ac:dyDescent="0.35">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06"/>
      <c r="X161" s="128"/>
      <c r="Y161" s="128"/>
      <c r="Z161" s="128"/>
      <c r="AA161" s="128"/>
      <c r="AB161" s="128"/>
    </row>
    <row r="162" spans="1:28" ht="18" customHeight="1" x14ac:dyDescent="0.35">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06"/>
      <c r="X162" s="128"/>
      <c r="Y162" s="128"/>
      <c r="Z162" s="128"/>
      <c r="AA162" s="128"/>
      <c r="AB162" s="128"/>
    </row>
    <row r="163" spans="1:28" ht="18" customHeight="1" x14ac:dyDescent="0.35">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06"/>
      <c r="X163" s="128"/>
      <c r="Y163" s="128"/>
      <c r="Z163" s="128"/>
      <c r="AA163" s="128"/>
      <c r="AB163" s="128"/>
    </row>
    <row r="164" spans="1:28" ht="18" customHeight="1" x14ac:dyDescent="0.35">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06"/>
      <c r="X164" s="128"/>
      <c r="Y164" s="128"/>
      <c r="Z164" s="128"/>
      <c r="AA164" s="128"/>
      <c r="AB164" s="128"/>
    </row>
    <row r="165" spans="1:28" ht="18" customHeight="1" x14ac:dyDescent="0.35">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06"/>
      <c r="X165" s="128"/>
      <c r="Y165" s="128"/>
      <c r="Z165" s="128"/>
      <c r="AA165" s="128"/>
      <c r="AB165" s="128"/>
    </row>
    <row r="166" spans="1:28" ht="18" customHeight="1" x14ac:dyDescent="0.35">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06"/>
      <c r="X166" s="128"/>
      <c r="Y166" s="128"/>
      <c r="Z166" s="128"/>
      <c r="AA166" s="128"/>
      <c r="AB166" s="128"/>
    </row>
    <row r="167" spans="1:28" ht="18" customHeight="1" x14ac:dyDescent="0.35">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06"/>
      <c r="X167" s="128"/>
      <c r="Y167" s="128"/>
      <c r="Z167" s="128"/>
      <c r="AA167" s="128"/>
      <c r="AB167" s="128"/>
    </row>
    <row r="168" spans="1:28" ht="18" customHeight="1" x14ac:dyDescent="0.35">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06"/>
      <c r="X168" s="128"/>
      <c r="Y168" s="128"/>
      <c r="Z168" s="128"/>
      <c r="AA168" s="128"/>
      <c r="AB168" s="128"/>
    </row>
    <row r="169" spans="1:28" ht="18" customHeight="1" x14ac:dyDescent="0.35">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06"/>
      <c r="X169" s="128"/>
      <c r="Y169" s="128"/>
      <c r="Z169" s="128"/>
      <c r="AA169" s="128"/>
      <c r="AB169" s="128"/>
    </row>
    <row r="170" spans="1:28" ht="18" customHeight="1" x14ac:dyDescent="0.35">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06"/>
      <c r="X170" s="128"/>
      <c r="Y170" s="128"/>
      <c r="Z170" s="128"/>
      <c r="AA170" s="128"/>
      <c r="AB170" s="128"/>
    </row>
    <row r="171" spans="1:28" ht="18" customHeight="1" x14ac:dyDescent="0.35">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06"/>
      <c r="X171" s="128"/>
      <c r="Y171" s="128"/>
      <c r="Z171" s="128"/>
      <c r="AA171" s="128"/>
      <c r="AB171" s="128"/>
    </row>
    <row r="172" spans="1:28" ht="18" customHeight="1" x14ac:dyDescent="0.35">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06"/>
      <c r="X172" s="128"/>
      <c r="Y172" s="128"/>
      <c r="Z172" s="128"/>
      <c r="AA172" s="128"/>
      <c r="AB172" s="128"/>
    </row>
    <row r="173" spans="1:28" ht="18" customHeight="1" x14ac:dyDescent="0.35">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06"/>
      <c r="X173" s="128"/>
      <c r="Y173" s="128"/>
      <c r="Z173" s="128"/>
      <c r="AA173" s="128"/>
      <c r="AB173" s="128"/>
    </row>
    <row r="174" spans="1:28" ht="18" customHeight="1" x14ac:dyDescent="0.35">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06"/>
      <c r="X174" s="128"/>
      <c r="Y174" s="128"/>
      <c r="Z174" s="128"/>
      <c r="AA174" s="128"/>
      <c r="AB174" s="128"/>
    </row>
    <row r="175" spans="1:28" ht="18" customHeight="1" x14ac:dyDescent="0.35">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06"/>
      <c r="X175" s="128"/>
      <c r="Y175" s="128"/>
      <c r="Z175" s="128"/>
      <c r="AA175" s="128"/>
      <c r="AB175" s="128"/>
    </row>
    <row r="176" spans="1:28" ht="18" customHeight="1" x14ac:dyDescent="0.35">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06"/>
      <c r="X176" s="128"/>
      <c r="Y176" s="128"/>
      <c r="Z176" s="128"/>
      <c r="AA176" s="128"/>
      <c r="AB176" s="128"/>
    </row>
    <row r="177" spans="1:28" ht="18" customHeight="1" x14ac:dyDescent="0.35">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06"/>
      <c r="X177" s="128"/>
      <c r="Y177" s="128"/>
      <c r="Z177" s="128"/>
      <c r="AA177" s="128"/>
      <c r="AB177" s="128"/>
    </row>
    <row r="178" spans="1:28" ht="18" customHeight="1" x14ac:dyDescent="0.35">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06"/>
      <c r="X178" s="128"/>
      <c r="Y178" s="128"/>
      <c r="Z178" s="128"/>
      <c r="AA178" s="128"/>
      <c r="AB178" s="128"/>
    </row>
    <row r="179" spans="1:28" ht="18" customHeight="1" x14ac:dyDescent="0.35">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06"/>
      <c r="X179" s="128"/>
      <c r="Y179" s="128"/>
      <c r="Z179" s="128"/>
      <c r="AA179" s="128"/>
      <c r="AB179" s="128"/>
    </row>
    <row r="180" spans="1:28" ht="18" customHeight="1" x14ac:dyDescent="0.35">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06"/>
      <c r="X180" s="128"/>
      <c r="Y180" s="128"/>
      <c r="Z180" s="128"/>
      <c r="AA180" s="128"/>
      <c r="AB180" s="128"/>
    </row>
    <row r="181" spans="1:28" ht="18" customHeight="1" x14ac:dyDescent="0.35">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06"/>
      <c r="X181" s="128"/>
      <c r="Y181" s="128"/>
      <c r="Z181" s="128"/>
      <c r="AA181" s="128"/>
      <c r="AB181" s="128"/>
    </row>
    <row r="182" spans="1:28" ht="18" customHeight="1" x14ac:dyDescent="0.35">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06"/>
      <c r="X182" s="128"/>
      <c r="Y182" s="128"/>
      <c r="Z182" s="128"/>
      <c r="AA182" s="128"/>
      <c r="AB182" s="128"/>
    </row>
    <row r="183" spans="1:28" ht="18" customHeight="1" x14ac:dyDescent="0.35">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06"/>
      <c r="X183" s="128"/>
      <c r="Y183" s="128"/>
      <c r="Z183" s="128"/>
      <c r="AA183" s="128"/>
      <c r="AB183" s="128"/>
    </row>
    <row r="184" spans="1:28" ht="18" customHeight="1" x14ac:dyDescent="0.35">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06"/>
      <c r="X184" s="128"/>
      <c r="Y184" s="128"/>
      <c r="Z184" s="128"/>
      <c r="AA184" s="128"/>
      <c r="AB184" s="128"/>
    </row>
    <row r="185" spans="1:28" ht="18" customHeight="1" x14ac:dyDescent="0.35">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06"/>
      <c r="X185" s="128"/>
      <c r="Y185" s="128"/>
      <c r="Z185" s="128"/>
      <c r="AA185" s="128"/>
      <c r="AB185" s="128"/>
    </row>
    <row r="186" spans="1:28" ht="18" customHeight="1" x14ac:dyDescent="0.35">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06"/>
      <c r="X186" s="128"/>
      <c r="Y186" s="128"/>
      <c r="Z186" s="128"/>
      <c r="AA186" s="128"/>
      <c r="AB186" s="128"/>
    </row>
    <row r="187" spans="1:28" ht="18" customHeight="1" x14ac:dyDescent="0.35">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06"/>
      <c r="X187" s="128"/>
      <c r="Y187" s="128"/>
      <c r="Z187" s="128"/>
      <c r="AA187" s="128"/>
      <c r="AB187" s="128"/>
    </row>
    <row r="188" spans="1:28" ht="18" customHeight="1" x14ac:dyDescent="0.35">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06"/>
      <c r="X188" s="128"/>
      <c r="Y188" s="128"/>
      <c r="Z188" s="128"/>
      <c r="AA188" s="128"/>
      <c r="AB188" s="128"/>
    </row>
    <row r="189" spans="1:28" ht="18" customHeight="1" x14ac:dyDescent="0.35">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06"/>
      <c r="X189" s="128"/>
      <c r="Y189" s="128"/>
      <c r="Z189" s="128"/>
      <c r="AA189" s="128"/>
      <c r="AB189" s="128"/>
    </row>
    <row r="190" spans="1:28" ht="18" customHeight="1" x14ac:dyDescent="0.35">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06"/>
      <c r="X190" s="128"/>
      <c r="Y190" s="128"/>
      <c r="Z190" s="128"/>
      <c r="AA190" s="128"/>
      <c r="AB190" s="128"/>
    </row>
    <row r="191" spans="1:28" ht="18" customHeight="1" x14ac:dyDescent="0.35">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06"/>
      <c r="X191" s="128"/>
      <c r="Y191" s="128"/>
      <c r="Z191" s="128"/>
      <c r="AA191" s="128"/>
      <c r="AB191" s="128"/>
    </row>
    <row r="192" spans="1:28" ht="18" customHeight="1" x14ac:dyDescent="0.35">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06"/>
      <c r="X192" s="128"/>
      <c r="Y192" s="128"/>
      <c r="Z192" s="128"/>
      <c r="AA192" s="128"/>
      <c r="AB192" s="128"/>
    </row>
    <row r="193" spans="1:28" ht="18" customHeight="1" x14ac:dyDescent="0.35">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06"/>
      <c r="X193" s="128"/>
      <c r="Y193" s="128"/>
      <c r="Z193" s="128"/>
      <c r="AA193" s="128"/>
      <c r="AB193" s="128"/>
    </row>
    <row r="194" spans="1:28" ht="18" customHeight="1" x14ac:dyDescent="0.35">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06"/>
      <c r="X194" s="128"/>
      <c r="Y194" s="128"/>
      <c r="Z194" s="128"/>
      <c r="AA194" s="128"/>
      <c r="AB194" s="128"/>
    </row>
    <row r="195" spans="1:28" ht="18" customHeight="1" x14ac:dyDescent="0.35">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06"/>
      <c r="X195" s="128"/>
      <c r="Y195" s="128"/>
      <c r="Z195" s="128"/>
      <c r="AA195" s="128"/>
      <c r="AB195" s="128"/>
    </row>
    <row r="196" spans="1:28" ht="18" customHeight="1" x14ac:dyDescent="0.35">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06"/>
      <c r="X196" s="128"/>
      <c r="Y196" s="128"/>
      <c r="Z196" s="128"/>
      <c r="AA196" s="128"/>
      <c r="AB196" s="128"/>
    </row>
    <row r="197" spans="1:28" ht="18" customHeight="1" x14ac:dyDescent="0.35">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06"/>
      <c r="X197" s="128"/>
      <c r="Y197" s="128"/>
      <c r="Z197" s="128"/>
      <c r="AA197" s="128"/>
      <c r="AB197" s="128"/>
    </row>
    <row r="198" spans="1:28" ht="18" customHeight="1" x14ac:dyDescent="0.35">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06"/>
      <c r="X198" s="128"/>
      <c r="Y198" s="128"/>
      <c r="Z198" s="128"/>
      <c r="AA198" s="128"/>
      <c r="AB198" s="128"/>
    </row>
    <row r="199" spans="1:28" ht="18" customHeight="1" x14ac:dyDescent="0.35">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06"/>
      <c r="X199" s="128"/>
      <c r="Y199" s="128"/>
      <c r="Z199" s="128"/>
      <c r="AA199" s="128"/>
      <c r="AB199" s="128"/>
    </row>
    <row r="200" spans="1:28" ht="18" customHeight="1" x14ac:dyDescent="0.35">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06"/>
      <c r="X200" s="128"/>
      <c r="Y200" s="128"/>
      <c r="Z200" s="128"/>
      <c r="AA200" s="128"/>
      <c r="AB200" s="128"/>
    </row>
    <row r="201" spans="1:28" ht="18" customHeight="1" x14ac:dyDescent="0.35">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06"/>
      <c r="X201" s="128"/>
      <c r="Y201" s="128"/>
      <c r="Z201" s="128"/>
      <c r="AA201" s="128"/>
      <c r="AB201" s="128"/>
    </row>
    <row r="202" spans="1:28" ht="18" customHeight="1" x14ac:dyDescent="0.35">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06"/>
      <c r="X202" s="128"/>
      <c r="Y202" s="128"/>
      <c r="Z202" s="128"/>
      <c r="AA202" s="128"/>
      <c r="AB202" s="128"/>
    </row>
    <row r="203" spans="1:28" ht="18" customHeight="1" x14ac:dyDescent="0.35">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06"/>
      <c r="X203" s="128"/>
      <c r="Y203" s="128"/>
      <c r="Z203" s="128"/>
      <c r="AA203" s="128"/>
      <c r="AB203" s="128"/>
    </row>
    <row r="204" spans="1:28" ht="18" customHeight="1" x14ac:dyDescent="0.35">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06"/>
      <c r="X204" s="128"/>
      <c r="Y204" s="128"/>
      <c r="Z204" s="128"/>
      <c r="AA204" s="128"/>
      <c r="AB204" s="128"/>
    </row>
    <row r="205" spans="1:28" ht="18" customHeight="1" x14ac:dyDescent="0.35">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06"/>
      <c r="X205" s="128"/>
      <c r="Y205" s="128"/>
      <c r="Z205" s="128"/>
      <c r="AA205" s="128"/>
      <c r="AB205" s="128"/>
    </row>
    <row r="206" spans="1:28" ht="18" customHeight="1" x14ac:dyDescent="0.35">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06"/>
      <c r="X206" s="128"/>
      <c r="Y206" s="128"/>
      <c r="Z206" s="128"/>
      <c r="AA206" s="128"/>
      <c r="AB206" s="128"/>
    </row>
    <row r="207" spans="1:28" ht="18" customHeight="1" x14ac:dyDescent="0.35">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06"/>
      <c r="X207" s="128"/>
      <c r="Y207" s="128"/>
      <c r="Z207" s="128"/>
      <c r="AA207" s="128"/>
      <c r="AB207" s="128"/>
    </row>
    <row r="208" spans="1:28" ht="18" customHeight="1" x14ac:dyDescent="0.35">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06"/>
      <c r="X208" s="128"/>
      <c r="Y208" s="128"/>
      <c r="Z208" s="128"/>
      <c r="AA208" s="128"/>
      <c r="AB208" s="128"/>
    </row>
    <row r="209" spans="1:28" ht="18" customHeight="1" x14ac:dyDescent="0.35">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06"/>
      <c r="X209" s="128"/>
      <c r="Y209" s="128"/>
      <c r="Z209" s="128"/>
      <c r="AA209" s="128"/>
      <c r="AB209" s="128"/>
    </row>
    <row r="210" spans="1:28" ht="18" customHeight="1" x14ac:dyDescent="0.3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06"/>
      <c r="X210" s="128"/>
      <c r="Y210" s="128"/>
      <c r="Z210" s="128"/>
      <c r="AA210" s="128"/>
      <c r="AB210" s="128"/>
    </row>
    <row r="211" spans="1:28" ht="18" customHeight="1" x14ac:dyDescent="0.35">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06"/>
      <c r="X211" s="128"/>
      <c r="Y211" s="128"/>
      <c r="Z211" s="128"/>
      <c r="AA211" s="128"/>
      <c r="AB211" s="128"/>
    </row>
    <row r="212" spans="1:28" ht="18" customHeight="1" x14ac:dyDescent="0.35">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06"/>
      <c r="X212" s="128"/>
      <c r="Y212" s="128"/>
      <c r="Z212" s="128"/>
      <c r="AA212" s="128"/>
      <c r="AB212" s="128"/>
    </row>
    <row r="213" spans="1:28" ht="18" customHeight="1" x14ac:dyDescent="0.35">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06"/>
      <c r="X213" s="128"/>
      <c r="Y213" s="128"/>
      <c r="Z213" s="128"/>
      <c r="AA213" s="128"/>
      <c r="AB213" s="128"/>
    </row>
    <row r="214" spans="1:28" ht="18" customHeight="1" x14ac:dyDescent="0.35">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06"/>
      <c r="X214" s="128"/>
      <c r="Y214" s="128"/>
      <c r="Z214" s="128"/>
      <c r="AA214" s="128"/>
      <c r="AB214" s="128"/>
    </row>
    <row r="215" spans="1:28" ht="18" customHeight="1" x14ac:dyDescent="0.35">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06"/>
      <c r="X215" s="128"/>
      <c r="Y215" s="128"/>
      <c r="Z215" s="128"/>
      <c r="AA215" s="128"/>
      <c r="AB215" s="128"/>
    </row>
    <row r="216" spans="1:28" ht="18" customHeight="1" x14ac:dyDescent="0.35">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06"/>
      <c r="X216" s="128"/>
      <c r="Y216" s="128"/>
      <c r="Z216" s="128"/>
      <c r="AA216" s="128"/>
      <c r="AB216" s="128"/>
    </row>
    <row r="217" spans="1:28" ht="18" customHeight="1" x14ac:dyDescent="0.35">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06"/>
      <c r="X217" s="128"/>
      <c r="Y217" s="128"/>
      <c r="Z217" s="128"/>
      <c r="AA217" s="128"/>
      <c r="AB217" s="128"/>
    </row>
    <row r="218" spans="1:28" ht="18" customHeight="1" x14ac:dyDescent="0.35">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06"/>
      <c r="X218" s="128"/>
      <c r="Y218" s="128"/>
      <c r="Z218" s="128"/>
      <c r="AA218" s="128"/>
      <c r="AB218" s="128"/>
    </row>
    <row r="219" spans="1:28" ht="18" customHeight="1" x14ac:dyDescent="0.35">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06"/>
      <c r="X219" s="128"/>
      <c r="Y219" s="128"/>
      <c r="Z219" s="128"/>
      <c r="AA219" s="128"/>
      <c r="AB219" s="128"/>
    </row>
    <row r="220" spans="1:28" ht="18" customHeight="1" x14ac:dyDescent="0.35">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06"/>
      <c r="X220" s="128"/>
      <c r="Y220" s="128"/>
      <c r="Z220" s="128"/>
      <c r="AA220" s="128"/>
      <c r="AB220" s="128"/>
    </row>
    <row r="221" spans="1:28" ht="18" customHeight="1" x14ac:dyDescent="0.35">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06"/>
      <c r="X221" s="128"/>
      <c r="Y221" s="128"/>
      <c r="Z221" s="128"/>
      <c r="AA221" s="128"/>
      <c r="AB221" s="128"/>
    </row>
    <row r="222" spans="1:28" ht="18" customHeight="1" x14ac:dyDescent="0.35">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06"/>
      <c r="X222" s="128"/>
      <c r="Y222" s="128"/>
      <c r="Z222" s="128"/>
      <c r="AA222" s="128"/>
      <c r="AB222" s="128"/>
    </row>
    <row r="223" spans="1:28" ht="18" customHeight="1" x14ac:dyDescent="0.35">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06"/>
      <c r="X223" s="128"/>
      <c r="Y223" s="128"/>
      <c r="Z223" s="128"/>
      <c r="AA223" s="128"/>
      <c r="AB223" s="128"/>
    </row>
    <row r="224" spans="1:28" ht="18" customHeight="1" x14ac:dyDescent="0.35">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06"/>
      <c r="X224" s="128"/>
      <c r="Y224" s="128"/>
      <c r="Z224" s="128"/>
      <c r="AA224" s="128"/>
      <c r="AB224" s="128"/>
    </row>
    <row r="225" spans="1:28" ht="18" customHeight="1" x14ac:dyDescent="0.35">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06"/>
      <c r="X225" s="128"/>
      <c r="Y225" s="128"/>
      <c r="Z225" s="128"/>
      <c r="AA225" s="128"/>
      <c r="AB225" s="128"/>
    </row>
    <row r="226" spans="1:28" ht="18" customHeight="1" x14ac:dyDescent="0.35">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06"/>
      <c r="X226" s="128"/>
      <c r="Y226" s="128"/>
      <c r="Z226" s="128"/>
      <c r="AA226" s="128"/>
      <c r="AB226" s="128"/>
    </row>
    <row r="227" spans="1:28" ht="18" customHeight="1" x14ac:dyDescent="0.35">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06"/>
      <c r="X227" s="128"/>
      <c r="Y227" s="128"/>
      <c r="Z227" s="128"/>
      <c r="AA227" s="128"/>
      <c r="AB227" s="128"/>
    </row>
    <row r="228" spans="1:28" ht="18" customHeight="1" x14ac:dyDescent="0.35">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06"/>
      <c r="X228" s="128"/>
      <c r="Y228" s="128"/>
      <c r="Z228" s="128"/>
      <c r="AA228" s="128"/>
      <c r="AB228" s="128"/>
    </row>
    <row r="229" spans="1:28" ht="18" customHeight="1" x14ac:dyDescent="0.35">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06"/>
      <c r="X229" s="128"/>
      <c r="Y229" s="128"/>
      <c r="Z229" s="128"/>
      <c r="AA229" s="128"/>
      <c r="AB229" s="128"/>
    </row>
    <row r="230" spans="1:28" ht="18" customHeight="1" x14ac:dyDescent="0.35">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06"/>
      <c r="X230" s="128"/>
      <c r="Y230" s="128"/>
      <c r="Z230" s="128"/>
      <c r="AA230" s="128"/>
      <c r="AB230" s="128"/>
    </row>
    <row r="231" spans="1:28" ht="18" customHeight="1" x14ac:dyDescent="0.35">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06"/>
      <c r="X231" s="128"/>
      <c r="Y231" s="128"/>
      <c r="Z231" s="128"/>
      <c r="AA231" s="128"/>
      <c r="AB231" s="128"/>
    </row>
    <row r="232" spans="1:28" ht="18" customHeight="1" x14ac:dyDescent="0.35">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06"/>
      <c r="X232" s="128"/>
      <c r="Y232" s="128"/>
      <c r="Z232" s="128"/>
      <c r="AA232" s="128"/>
      <c r="AB232" s="128"/>
    </row>
    <row r="233" spans="1:28" ht="18" customHeight="1" x14ac:dyDescent="0.35">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06"/>
      <c r="X233" s="128"/>
      <c r="Y233" s="128"/>
      <c r="Z233" s="128"/>
      <c r="AA233" s="128"/>
      <c r="AB233" s="128"/>
    </row>
    <row r="234" spans="1:28" ht="18" customHeight="1" x14ac:dyDescent="0.35">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06"/>
      <c r="X234" s="128"/>
      <c r="Y234" s="128"/>
      <c r="Z234" s="128"/>
      <c r="AA234" s="128"/>
      <c r="AB234" s="128"/>
    </row>
    <row r="235" spans="1:28" ht="18" customHeight="1" x14ac:dyDescent="0.35">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06"/>
      <c r="X235" s="128"/>
      <c r="Y235" s="128"/>
      <c r="Z235" s="128"/>
      <c r="AA235" s="128"/>
      <c r="AB235" s="128"/>
    </row>
    <row r="236" spans="1:28" ht="18" customHeight="1" x14ac:dyDescent="0.35">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06"/>
      <c r="X236" s="128"/>
      <c r="Y236" s="128"/>
      <c r="Z236" s="128"/>
      <c r="AA236" s="128"/>
      <c r="AB236" s="128"/>
    </row>
    <row r="237" spans="1:28" ht="18" customHeight="1" x14ac:dyDescent="0.35">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06"/>
      <c r="X237" s="128"/>
      <c r="Y237" s="128"/>
      <c r="Z237" s="128"/>
      <c r="AA237" s="128"/>
      <c r="AB237" s="128"/>
    </row>
    <row r="238" spans="1:28" ht="18" customHeight="1" x14ac:dyDescent="0.35">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06"/>
      <c r="X238" s="128"/>
      <c r="Y238" s="128"/>
      <c r="Z238" s="128"/>
      <c r="AA238" s="128"/>
      <c r="AB238" s="128"/>
    </row>
    <row r="239" spans="1:28" ht="18" customHeight="1" x14ac:dyDescent="0.35">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06"/>
      <c r="X239" s="128"/>
      <c r="Y239" s="128"/>
      <c r="Z239" s="128"/>
      <c r="AA239" s="128"/>
      <c r="AB239" s="128"/>
    </row>
    <row r="240" spans="1:28" ht="18" customHeight="1" x14ac:dyDescent="0.35">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06"/>
      <c r="X240" s="128"/>
      <c r="Y240" s="128"/>
      <c r="Z240" s="128"/>
      <c r="AA240" s="128"/>
      <c r="AB240" s="128"/>
    </row>
    <row r="241" spans="1:28" ht="18" customHeight="1" x14ac:dyDescent="0.35">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06"/>
      <c r="X241" s="128"/>
      <c r="Y241" s="128"/>
      <c r="Z241" s="128"/>
      <c r="AA241" s="128"/>
      <c r="AB241" s="128"/>
    </row>
    <row r="242" spans="1:28" ht="18" customHeight="1" x14ac:dyDescent="0.35">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06"/>
      <c r="X242" s="128"/>
      <c r="Y242" s="128"/>
      <c r="Z242" s="128"/>
      <c r="AA242" s="128"/>
      <c r="AB242" s="128"/>
    </row>
    <row r="243" spans="1:28" ht="18" customHeight="1" x14ac:dyDescent="0.35">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06"/>
      <c r="X243" s="128"/>
      <c r="Y243" s="128"/>
      <c r="Z243" s="128"/>
      <c r="AA243" s="128"/>
      <c r="AB243" s="128"/>
    </row>
    <row r="244" spans="1:28" ht="18" customHeight="1" x14ac:dyDescent="0.35">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06"/>
      <c r="X244" s="128"/>
      <c r="Y244" s="128"/>
      <c r="Z244" s="128"/>
      <c r="AA244" s="128"/>
      <c r="AB244" s="128"/>
    </row>
    <row r="245" spans="1:28" ht="18" customHeight="1" x14ac:dyDescent="0.35">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06"/>
      <c r="X245" s="128"/>
      <c r="Y245" s="128"/>
      <c r="Z245" s="128"/>
      <c r="AA245" s="128"/>
      <c r="AB245" s="128"/>
    </row>
    <row r="246" spans="1:28" ht="18" customHeight="1" x14ac:dyDescent="0.35">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06"/>
      <c r="X246" s="128"/>
      <c r="Y246" s="128"/>
      <c r="Z246" s="128"/>
      <c r="AA246" s="128"/>
      <c r="AB246" s="128"/>
    </row>
    <row r="247" spans="1:28" ht="18" customHeight="1" x14ac:dyDescent="0.35">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06"/>
      <c r="X247" s="128"/>
      <c r="Y247" s="128"/>
      <c r="Z247" s="128"/>
      <c r="AA247" s="128"/>
      <c r="AB247" s="128"/>
    </row>
    <row r="248" spans="1:28" ht="18" customHeight="1" x14ac:dyDescent="0.35">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06"/>
      <c r="X248" s="128"/>
      <c r="Y248" s="128"/>
      <c r="Z248" s="128"/>
      <c r="AA248" s="128"/>
      <c r="AB248" s="128"/>
    </row>
    <row r="249" spans="1:28" ht="18" customHeight="1" x14ac:dyDescent="0.35">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06"/>
      <c r="X249" s="128"/>
      <c r="Y249" s="128"/>
      <c r="Z249" s="128"/>
      <c r="AA249" s="128"/>
      <c r="AB249" s="128"/>
    </row>
    <row r="250" spans="1:28" ht="18" customHeight="1" x14ac:dyDescent="0.35">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06"/>
      <c r="X250" s="128"/>
      <c r="Y250" s="128"/>
      <c r="Z250" s="128"/>
      <c r="AA250" s="128"/>
      <c r="AB250" s="128"/>
    </row>
    <row r="251" spans="1:28" ht="18" customHeight="1" x14ac:dyDescent="0.35">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06"/>
      <c r="X251" s="128"/>
      <c r="Y251" s="128"/>
      <c r="Z251" s="128"/>
      <c r="AA251" s="128"/>
      <c r="AB251" s="128"/>
    </row>
    <row r="252" spans="1:28" ht="18" customHeight="1" x14ac:dyDescent="0.35">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06"/>
      <c r="X252" s="128"/>
      <c r="Y252" s="128"/>
      <c r="Z252" s="128"/>
      <c r="AA252" s="128"/>
      <c r="AB252" s="128"/>
    </row>
    <row r="253" spans="1:28" ht="18" customHeight="1" x14ac:dyDescent="0.35">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06"/>
      <c r="X253" s="128"/>
      <c r="Y253" s="128"/>
      <c r="Z253" s="128"/>
      <c r="AA253" s="128"/>
      <c r="AB253" s="128"/>
    </row>
    <row r="254" spans="1:28" ht="18" customHeight="1" x14ac:dyDescent="0.35">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06"/>
      <c r="X254" s="128"/>
      <c r="Y254" s="128"/>
      <c r="Z254" s="128"/>
      <c r="AA254" s="128"/>
      <c r="AB254" s="128"/>
    </row>
    <row r="255" spans="1:28" ht="18" customHeight="1" x14ac:dyDescent="0.35">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06"/>
      <c r="X255" s="128"/>
      <c r="Y255" s="128"/>
      <c r="Z255" s="128"/>
      <c r="AA255" s="128"/>
      <c r="AB255" s="128"/>
    </row>
    <row r="256" spans="1:28" ht="18" customHeight="1" x14ac:dyDescent="0.35">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06"/>
      <c r="X256" s="128"/>
      <c r="Y256" s="128"/>
      <c r="Z256" s="128"/>
      <c r="AA256" s="128"/>
      <c r="AB256" s="128"/>
    </row>
    <row r="257" spans="1:28" ht="18" customHeight="1" x14ac:dyDescent="0.35">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06"/>
      <c r="X257" s="128"/>
      <c r="Y257" s="128"/>
      <c r="Z257" s="128"/>
      <c r="AA257" s="128"/>
      <c r="AB257" s="128"/>
    </row>
    <row r="258" spans="1:28" ht="18" customHeight="1" x14ac:dyDescent="0.35">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06"/>
      <c r="X258" s="128"/>
      <c r="Y258" s="128"/>
      <c r="Z258" s="128"/>
      <c r="AA258" s="128"/>
      <c r="AB258" s="128"/>
    </row>
    <row r="259" spans="1:28" ht="18" customHeight="1" x14ac:dyDescent="0.35">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06"/>
      <c r="X259" s="128"/>
      <c r="Y259" s="128"/>
      <c r="Z259" s="128"/>
      <c r="AA259" s="128"/>
      <c r="AB259" s="128"/>
    </row>
    <row r="260" spans="1:28" ht="18" customHeight="1" x14ac:dyDescent="0.35">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06"/>
      <c r="X260" s="128"/>
      <c r="Y260" s="128"/>
      <c r="Z260" s="128"/>
      <c r="AA260" s="128"/>
      <c r="AB260" s="128"/>
    </row>
    <row r="261" spans="1:28" ht="18" customHeight="1" x14ac:dyDescent="0.35">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06"/>
      <c r="X261" s="128"/>
      <c r="Y261" s="128"/>
      <c r="Z261" s="128"/>
      <c r="AA261" s="128"/>
      <c r="AB261" s="128"/>
    </row>
    <row r="262" spans="1:28" ht="18" customHeight="1" x14ac:dyDescent="0.35">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06"/>
      <c r="X262" s="128"/>
      <c r="Y262" s="128"/>
      <c r="Z262" s="128"/>
      <c r="AA262" s="128"/>
      <c r="AB262" s="128"/>
    </row>
    <row r="263" spans="1:28" ht="18" customHeight="1" x14ac:dyDescent="0.35">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06"/>
      <c r="X263" s="128"/>
      <c r="Y263" s="128"/>
      <c r="Z263" s="128"/>
      <c r="AA263" s="128"/>
      <c r="AB263" s="128"/>
    </row>
    <row r="264" spans="1:28" ht="18" customHeight="1" x14ac:dyDescent="0.35">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06"/>
      <c r="X264" s="128"/>
      <c r="Y264" s="128"/>
      <c r="Z264" s="128"/>
      <c r="AA264" s="128"/>
      <c r="AB264" s="128"/>
    </row>
    <row r="265" spans="1:28" ht="18" customHeight="1" x14ac:dyDescent="0.35">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06"/>
      <c r="X265" s="128"/>
      <c r="Y265" s="128"/>
      <c r="Z265" s="128"/>
      <c r="AA265" s="128"/>
      <c r="AB265" s="128"/>
    </row>
    <row r="266" spans="1:28" ht="18" customHeight="1" x14ac:dyDescent="0.35">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06"/>
      <c r="X266" s="128"/>
      <c r="Y266" s="128"/>
      <c r="Z266" s="128"/>
      <c r="AA266" s="128"/>
      <c r="AB266" s="128"/>
    </row>
    <row r="267" spans="1:28" ht="18" customHeight="1" x14ac:dyDescent="0.35">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06"/>
      <c r="X267" s="128"/>
      <c r="Y267" s="128"/>
      <c r="Z267" s="128"/>
      <c r="AA267" s="128"/>
      <c r="AB267" s="128"/>
    </row>
    <row r="268" spans="1:28" ht="18" customHeight="1" x14ac:dyDescent="0.35">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06"/>
      <c r="X268" s="128"/>
      <c r="Y268" s="128"/>
      <c r="Z268" s="128"/>
      <c r="AA268" s="128"/>
      <c r="AB268" s="128"/>
    </row>
    <row r="269" spans="1:28" ht="18" customHeight="1" x14ac:dyDescent="0.35">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06"/>
      <c r="X269" s="128"/>
      <c r="Y269" s="128"/>
      <c r="Z269" s="128"/>
      <c r="AA269" s="128"/>
      <c r="AB269" s="128"/>
    </row>
    <row r="270" spans="1:28" ht="18" customHeight="1" x14ac:dyDescent="0.35">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06"/>
      <c r="X270" s="128"/>
      <c r="Y270" s="128"/>
      <c r="Z270" s="128"/>
      <c r="AA270" s="128"/>
      <c r="AB270" s="128"/>
    </row>
    <row r="271" spans="1:28" ht="18" customHeight="1" x14ac:dyDescent="0.35">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06"/>
      <c r="X271" s="128"/>
      <c r="Y271" s="128"/>
      <c r="Z271" s="128"/>
      <c r="AA271" s="128"/>
      <c r="AB271" s="128"/>
    </row>
    <row r="272" spans="1:28" ht="18" customHeight="1" x14ac:dyDescent="0.35">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06"/>
      <c r="X272" s="128"/>
      <c r="Y272" s="128"/>
      <c r="Z272" s="128"/>
      <c r="AA272" s="128"/>
      <c r="AB272" s="128"/>
    </row>
    <row r="273" spans="1:28" ht="18" customHeight="1" x14ac:dyDescent="0.35">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06"/>
      <c r="X273" s="128"/>
      <c r="Y273" s="128"/>
      <c r="Z273" s="128"/>
      <c r="AA273" s="128"/>
      <c r="AB273" s="128"/>
    </row>
    <row r="274" spans="1:28" ht="18" customHeight="1" x14ac:dyDescent="0.35">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06"/>
      <c r="X274" s="128"/>
      <c r="Y274" s="128"/>
      <c r="Z274" s="128"/>
      <c r="AA274" s="128"/>
      <c r="AB274" s="128"/>
    </row>
    <row r="275" spans="1:28" ht="18" customHeight="1" x14ac:dyDescent="0.35">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06"/>
      <c r="X275" s="128"/>
      <c r="Y275" s="128"/>
      <c r="Z275" s="128"/>
      <c r="AA275" s="128"/>
      <c r="AB275" s="128"/>
    </row>
    <row r="276" spans="1:28" ht="18" customHeight="1" x14ac:dyDescent="0.35">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06"/>
      <c r="X276" s="128"/>
      <c r="Y276" s="128"/>
      <c r="Z276" s="128"/>
      <c r="AA276" s="128"/>
      <c r="AB276" s="128"/>
    </row>
    <row r="277" spans="1:28" ht="18" customHeight="1" x14ac:dyDescent="0.35">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06"/>
      <c r="X277" s="128"/>
      <c r="Y277" s="128"/>
      <c r="Z277" s="128"/>
      <c r="AA277" s="128"/>
      <c r="AB277" s="128"/>
    </row>
    <row r="278" spans="1:28" ht="18" customHeight="1" x14ac:dyDescent="0.35">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06"/>
      <c r="X278" s="128"/>
      <c r="Y278" s="128"/>
      <c r="Z278" s="128"/>
      <c r="AA278" s="128"/>
      <c r="AB278" s="128"/>
    </row>
    <row r="279" spans="1:28" ht="18" customHeight="1" x14ac:dyDescent="0.35">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06"/>
      <c r="X279" s="128"/>
      <c r="Y279" s="128"/>
      <c r="Z279" s="128"/>
      <c r="AA279" s="128"/>
      <c r="AB279" s="128"/>
    </row>
    <row r="280" spans="1:28" ht="18" customHeight="1" x14ac:dyDescent="0.35">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06"/>
      <c r="X280" s="128"/>
      <c r="Y280" s="128"/>
      <c r="Z280" s="128"/>
      <c r="AA280" s="128"/>
      <c r="AB280" s="128"/>
    </row>
    <row r="281" spans="1:28" ht="18" customHeight="1" x14ac:dyDescent="0.35">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06"/>
      <c r="X281" s="128"/>
      <c r="Y281" s="128"/>
      <c r="Z281" s="128"/>
      <c r="AA281" s="128"/>
      <c r="AB281" s="128"/>
    </row>
    <row r="282" spans="1:28" ht="18" customHeight="1" x14ac:dyDescent="0.35">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06"/>
      <c r="X282" s="128"/>
      <c r="Y282" s="128"/>
      <c r="Z282" s="128"/>
      <c r="AA282" s="128"/>
      <c r="AB282" s="128"/>
    </row>
    <row r="283" spans="1:28" ht="18" customHeight="1" x14ac:dyDescent="0.35">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06"/>
      <c r="X283" s="128"/>
      <c r="Y283" s="128"/>
      <c r="Z283" s="128"/>
      <c r="AA283" s="128"/>
      <c r="AB283" s="128"/>
    </row>
    <row r="284" spans="1:28" ht="18" customHeight="1" x14ac:dyDescent="0.35">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06"/>
      <c r="X284" s="128"/>
      <c r="Y284" s="128"/>
      <c r="Z284" s="128"/>
      <c r="AA284" s="128"/>
      <c r="AB284" s="128"/>
    </row>
    <row r="285" spans="1:28" ht="18" customHeight="1" x14ac:dyDescent="0.35">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06"/>
      <c r="X285" s="128"/>
      <c r="Y285" s="128"/>
      <c r="Z285" s="128"/>
      <c r="AA285" s="128"/>
      <c r="AB285" s="128"/>
    </row>
    <row r="286" spans="1:28" ht="18" customHeight="1" x14ac:dyDescent="0.35">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06"/>
      <c r="X286" s="128"/>
      <c r="Y286" s="128"/>
      <c r="Z286" s="128"/>
      <c r="AA286" s="128"/>
      <c r="AB286" s="128"/>
    </row>
    <row r="287" spans="1:28" ht="18" customHeight="1" x14ac:dyDescent="0.35">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06"/>
      <c r="X287" s="128"/>
      <c r="Y287" s="128"/>
      <c r="Z287" s="128"/>
      <c r="AA287" s="128"/>
      <c r="AB287" s="128"/>
    </row>
    <row r="288" spans="1:28" ht="18" customHeight="1" x14ac:dyDescent="0.35">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06"/>
      <c r="X288" s="128"/>
      <c r="Y288" s="128"/>
      <c r="Z288" s="128"/>
      <c r="AA288" s="128"/>
      <c r="AB288" s="128"/>
    </row>
    <row r="289" spans="1:28" ht="18" customHeight="1" x14ac:dyDescent="0.35">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06"/>
      <c r="X289" s="128"/>
      <c r="Y289" s="128"/>
      <c r="Z289" s="128"/>
      <c r="AA289" s="128"/>
      <c r="AB289" s="128"/>
    </row>
    <row r="290" spans="1:28" ht="18" customHeight="1" x14ac:dyDescent="0.35">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06"/>
      <c r="X290" s="128"/>
      <c r="Y290" s="128"/>
      <c r="Z290" s="128"/>
      <c r="AA290" s="128"/>
      <c r="AB290" s="128"/>
    </row>
    <row r="291" spans="1:28" ht="18" customHeight="1" x14ac:dyDescent="0.35">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06"/>
      <c r="X291" s="128"/>
      <c r="Y291" s="128"/>
      <c r="Z291" s="128"/>
      <c r="AA291" s="128"/>
      <c r="AB291" s="128"/>
    </row>
    <row r="292" spans="1:28" ht="18" customHeight="1" x14ac:dyDescent="0.35">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06"/>
      <c r="X292" s="128"/>
      <c r="Y292" s="128"/>
      <c r="Z292" s="128"/>
      <c r="AA292" s="128"/>
      <c r="AB292" s="128"/>
    </row>
    <row r="293" spans="1:28" ht="18" customHeight="1" x14ac:dyDescent="0.35">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06"/>
      <c r="X293" s="128"/>
      <c r="Y293" s="128"/>
      <c r="Z293" s="128"/>
      <c r="AA293" s="128"/>
      <c r="AB293" s="128"/>
    </row>
    <row r="294" spans="1:28" ht="18" customHeight="1" x14ac:dyDescent="0.35">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06"/>
      <c r="X294" s="128"/>
      <c r="Y294" s="128"/>
      <c r="Z294" s="128"/>
      <c r="AA294" s="128"/>
      <c r="AB294" s="128"/>
    </row>
    <row r="295" spans="1:28" ht="18" customHeight="1" x14ac:dyDescent="0.35">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06"/>
      <c r="X295" s="128"/>
      <c r="Y295" s="128"/>
      <c r="Z295" s="128"/>
      <c r="AA295" s="128"/>
      <c r="AB295" s="128"/>
    </row>
    <row r="296" spans="1:28" ht="18" customHeight="1" x14ac:dyDescent="0.35">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06"/>
      <c r="X296" s="128"/>
      <c r="Y296" s="128"/>
      <c r="Z296" s="128"/>
      <c r="AA296" s="128"/>
      <c r="AB296" s="128"/>
    </row>
    <row r="297" spans="1:28" ht="18" customHeight="1" x14ac:dyDescent="0.35">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06"/>
      <c r="X297" s="128"/>
      <c r="Y297" s="128"/>
      <c r="Z297" s="128"/>
      <c r="AA297" s="128"/>
      <c r="AB297" s="128"/>
    </row>
    <row r="298" spans="1:28" ht="18" customHeight="1" x14ac:dyDescent="0.35">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06"/>
      <c r="X298" s="128"/>
      <c r="Y298" s="128"/>
      <c r="Z298" s="128"/>
      <c r="AA298" s="128"/>
      <c r="AB298" s="128"/>
    </row>
    <row r="299" spans="1:28" ht="18" customHeight="1" x14ac:dyDescent="0.35">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06"/>
      <c r="X299" s="128"/>
      <c r="Y299" s="128"/>
      <c r="Z299" s="128"/>
      <c r="AA299" s="128"/>
      <c r="AB299" s="128"/>
    </row>
    <row r="300" spans="1:28" ht="18" customHeight="1" x14ac:dyDescent="0.35">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06"/>
      <c r="X300" s="128"/>
      <c r="Y300" s="128"/>
      <c r="Z300" s="128"/>
      <c r="AA300" s="128"/>
      <c r="AB300" s="128"/>
    </row>
    <row r="301" spans="1:28" ht="18" customHeight="1" x14ac:dyDescent="0.35">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06"/>
      <c r="X301" s="128"/>
      <c r="Y301" s="128"/>
      <c r="Z301" s="128"/>
      <c r="AA301" s="128"/>
      <c r="AB301" s="128"/>
    </row>
    <row r="302" spans="1:28" ht="18" customHeight="1" x14ac:dyDescent="0.35">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06"/>
      <c r="X302" s="128"/>
      <c r="Y302" s="128"/>
      <c r="Z302" s="128"/>
      <c r="AA302" s="128"/>
      <c r="AB302" s="128"/>
    </row>
    <row r="303" spans="1:28" ht="15.75" customHeight="1" x14ac:dyDescent="0.35"/>
    <row r="304" spans="1:28"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mergeCells count="9">
    <mergeCell ref="B34:E34"/>
    <mergeCell ref="B35:E35"/>
    <mergeCell ref="B36:E36"/>
    <mergeCell ref="B7:C7"/>
    <mergeCell ref="B12:C12"/>
    <mergeCell ref="B17:C17"/>
    <mergeCell ref="B31:E31"/>
    <mergeCell ref="B32:E32"/>
    <mergeCell ref="B33:E33"/>
  </mergeCells>
  <hyperlinks>
    <hyperlink ref="B5" r:id="rId1" xr:uid="{139C3DD8-E54A-4D24-BA8E-6A75239B626E}"/>
  </hyperlinks>
  <pageMargins left="0.7" right="0.7" top="0.75" bottom="0.75" header="0.3" footer="0.3"/>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91108-D533-47FD-8D11-DE43AE0EFCAD}">
  <dimension ref="A1:AB2"/>
  <sheetViews>
    <sheetView workbookViewId="0">
      <selection sqref="A1:AB2"/>
    </sheetView>
  </sheetViews>
  <sheetFormatPr defaultRowHeight="14.5" x14ac:dyDescent="0.35"/>
  <cols>
    <col min="7" max="7" width="27.08984375" customWidth="1"/>
    <col min="10" max="10" width="17.90625" customWidth="1"/>
    <col min="11" max="11" width="9.54296875" customWidth="1"/>
  </cols>
  <sheetData>
    <row r="1" spans="1:28" x14ac:dyDescent="0.35">
      <c r="A1" t="s">
        <v>63</v>
      </c>
      <c r="B1" t="s">
        <v>64</v>
      </c>
      <c r="C1" t="s">
        <v>65</v>
      </c>
      <c r="D1" t="s">
        <v>66</v>
      </c>
      <c r="E1" t="s">
        <v>67</v>
      </c>
      <c r="F1" t="s">
        <v>68</v>
      </c>
      <c r="G1" t="s">
        <v>69</v>
      </c>
      <c r="H1" t="s">
        <v>70</v>
      </c>
      <c r="I1" t="s">
        <v>71</v>
      </c>
      <c r="J1" t="s">
        <v>72</v>
      </c>
      <c r="K1" t="s">
        <v>73</v>
      </c>
      <c r="L1" t="s">
        <v>171</v>
      </c>
      <c r="M1" t="s">
        <v>172</v>
      </c>
      <c r="N1" t="s">
        <v>173</v>
      </c>
      <c r="O1" t="s">
        <v>174</v>
      </c>
      <c r="P1" t="s">
        <v>175</v>
      </c>
      <c r="Q1" t="s">
        <v>176</v>
      </c>
      <c r="R1" t="s">
        <v>177</v>
      </c>
      <c r="S1" t="s">
        <v>178</v>
      </c>
      <c r="T1" t="s">
        <v>179</v>
      </c>
      <c r="U1" t="s">
        <v>180</v>
      </c>
      <c r="V1" t="s">
        <v>181</v>
      </c>
      <c r="W1" t="s">
        <v>182</v>
      </c>
      <c r="X1" t="s">
        <v>183</v>
      </c>
      <c r="Y1" t="s">
        <v>184</v>
      </c>
      <c r="Z1" t="s">
        <v>185</v>
      </c>
      <c r="AA1" t="s">
        <v>186</v>
      </c>
      <c r="AB1" t="s">
        <v>187</v>
      </c>
    </row>
    <row r="2" spans="1:28" x14ac:dyDescent="0.35">
      <c r="A2" t="s">
        <v>21</v>
      </c>
      <c r="B2" t="s">
        <v>39</v>
      </c>
      <c r="C2" t="s">
        <v>40</v>
      </c>
      <c r="D2" t="s">
        <v>41</v>
      </c>
      <c r="F2" t="s">
        <v>40</v>
      </c>
      <c r="G2" t="s">
        <v>42</v>
      </c>
      <c r="H2" t="s">
        <v>34</v>
      </c>
      <c r="I2" t="s">
        <v>17</v>
      </c>
      <c r="J2" t="s">
        <v>37</v>
      </c>
      <c r="L2">
        <v>-151776.14000000001</v>
      </c>
      <c r="M2">
        <v>-151776.14000000001</v>
      </c>
      <c r="N2">
        <v>-151776.14000000001</v>
      </c>
      <c r="O2">
        <v>-151776.14000000001</v>
      </c>
      <c r="P2">
        <v>-151776.14000000001</v>
      </c>
      <c r="Q2">
        <v>-151776.14000000001</v>
      </c>
      <c r="R2">
        <v>-151776.14000000001</v>
      </c>
      <c r="S2">
        <v>-151776.14000000001</v>
      </c>
      <c r="T2">
        <v>-151776.14000000001</v>
      </c>
      <c r="U2">
        <v>-151776.14000000001</v>
      </c>
      <c r="V2">
        <v>-151776.14000000001</v>
      </c>
      <c r="W2">
        <v>-1912469.3459999999</v>
      </c>
      <c r="X2">
        <v>-1912469.3459999999</v>
      </c>
      <c r="Y2">
        <v>-65351.068749999999</v>
      </c>
      <c r="Z2">
        <v>-65351.068749999999</v>
      </c>
      <c r="AA2">
        <v>-65351.068749999999</v>
      </c>
      <c r="AB2">
        <v>-65351.068749999999</v>
      </c>
    </row>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56F5D-B14F-4ECD-B270-8C8E20EFEDB2}">
  <sheetPr>
    <tabColor theme="5" tint="-0.499984740745262"/>
    <outlinePr summaryBelow="0" summaryRight="0"/>
  </sheetPr>
  <dimension ref="A1:AA1002"/>
  <sheetViews>
    <sheetView workbookViewId="0">
      <selection sqref="A1:XFD1048576"/>
    </sheetView>
  </sheetViews>
  <sheetFormatPr defaultColWidth="12.6328125" defaultRowHeight="15" customHeight="1" x14ac:dyDescent="0.35"/>
  <cols>
    <col min="1" max="1" width="12.6328125" style="36" customWidth="1"/>
    <col min="2" max="2" width="32.6328125" style="36" customWidth="1"/>
    <col min="3" max="6" width="12.6328125" style="36" customWidth="1"/>
    <col min="7" max="18" width="12.6328125" style="36"/>
    <col min="19" max="19" width="14.81640625" style="36" customWidth="1"/>
    <col min="20" max="20" width="17" style="36" customWidth="1"/>
    <col min="21" max="21" width="16.08984375" style="36" customWidth="1"/>
    <col min="22" max="16384" width="12.6328125" style="36"/>
  </cols>
  <sheetData>
    <row r="1" spans="1:27" ht="18" customHeight="1" x14ac:dyDescent="0.35">
      <c r="A1" s="128"/>
      <c r="B1" s="216"/>
      <c r="C1" s="128"/>
      <c r="D1" s="128"/>
      <c r="E1" s="128"/>
      <c r="F1" s="128"/>
      <c r="G1" s="128"/>
      <c r="H1" s="128"/>
      <c r="I1" s="128"/>
      <c r="J1" s="128"/>
      <c r="K1" s="128"/>
      <c r="L1" s="128"/>
      <c r="M1" s="128"/>
      <c r="N1" s="128"/>
      <c r="O1" s="128"/>
      <c r="P1" s="128"/>
      <c r="Q1" s="128"/>
      <c r="R1" s="128"/>
      <c r="S1" s="128"/>
      <c r="T1" s="128"/>
      <c r="U1" s="128"/>
      <c r="V1" s="128"/>
      <c r="W1" s="128"/>
      <c r="X1" s="128"/>
      <c r="Y1" s="128"/>
      <c r="Z1" s="128"/>
      <c r="AA1" s="128"/>
    </row>
    <row r="2" spans="1:27" ht="18" customHeight="1" x14ac:dyDescent="0.35">
      <c r="A2" s="128"/>
      <c r="B2" s="216" t="s">
        <v>226</v>
      </c>
      <c r="C2" s="128"/>
      <c r="D2" s="128"/>
      <c r="E2" s="128"/>
      <c r="F2" s="128"/>
      <c r="G2" s="128"/>
      <c r="H2" s="128"/>
      <c r="I2" s="128"/>
      <c r="J2" s="128"/>
      <c r="K2" s="128"/>
      <c r="L2" s="128"/>
      <c r="M2" s="128"/>
      <c r="N2" s="128"/>
      <c r="O2" s="128"/>
      <c r="P2" s="128"/>
      <c r="Q2" s="128"/>
      <c r="R2" s="128"/>
      <c r="S2" s="128"/>
      <c r="T2" s="128"/>
      <c r="U2" s="128"/>
      <c r="V2" s="128"/>
      <c r="W2" s="128"/>
      <c r="X2" s="128"/>
      <c r="Y2" s="128"/>
      <c r="Z2" s="128"/>
      <c r="AA2" s="128"/>
    </row>
    <row r="3" spans="1:27" ht="18" customHeight="1" x14ac:dyDescent="0.35">
      <c r="A3" s="128"/>
      <c r="B3" s="261" t="s">
        <v>227</v>
      </c>
      <c r="C3" s="261">
        <v>2005</v>
      </c>
      <c r="D3" s="261">
        <v>2006</v>
      </c>
      <c r="E3" s="261">
        <v>2007</v>
      </c>
      <c r="F3" s="261">
        <v>2008</v>
      </c>
      <c r="G3" s="261">
        <v>2009</v>
      </c>
      <c r="H3" s="261">
        <v>2010</v>
      </c>
      <c r="I3" s="261">
        <v>2011</v>
      </c>
      <c r="J3" s="261">
        <v>2012</v>
      </c>
      <c r="K3" s="261">
        <v>2013</v>
      </c>
      <c r="L3" s="261">
        <v>2014</v>
      </c>
      <c r="M3" s="261">
        <v>2015</v>
      </c>
      <c r="N3" s="261">
        <v>2016</v>
      </c>
      <c r="O3" s="261">
        <v>2017</v>
      </c>
      <c r="P3" s="261">
        <v>2018</v>
      </c>
      <c r="Q3" s="261">
        <v>2019</v>
      </c>
      <c r="R3" s="261">
        <v>2020</v>
      </c>
      <c r="S3" s="261">
        <v>2021</v>
      </c>
      <c r="T3" s="261">
        <v>2022</v>
      </c>
      <c r="U3" s="261">
        <v>2023</v>
      </c>
      <c r="V3" s="128"/>
      <c r="W3" s="128"/>
      <c r="X3" s="128"/>
      <c r="Y3" s="128"/>
      <c r="Z3" s="128"/>
      <c r="AA3" s="128"/>
    </row>
    <row r="4" spans="1:27" ht="18" customHeight="1" x14ac:dyDescent="0.35">
      <c r="A4" s="128"/>
      <c r="B4" s="262" t="s">
        <v>228</v>
      </c>
      <c r="C4" s="268">
        <f>'Activity data'!C51*'Activity data'!$C$5*'Activity data'!$C$8*'Activity data'!$C$12</f>
        <v>0.19000023206400005</v>
      </c>
      <c r="D4" s="268">
        <f>'Activity data'!D51*'Activity data'!$C$5*'Activity data'!$C$8*'Activity data'!$C$12</f>
        <v>0.18982532044800007</v>
      </c>
      <c r="E4" s="268">
        <f>'Activity data'!E51*'Activity data'!$C$5*'Activity data'!$C$8*'Activity data'!$C$12</f>
        <v>0.16547790585600006</v>
      </c>
      <c r="F4" s="268">
        <f>'Activity data'!F51*'Activity data'!$C$5*'Activity data'!$C$8*'Activity data'!$C$12</f>
        <v>0.17084057414400003</v>
      </c>
      <c r="G4" s="268">
        <f>'Activity data'!G51*'Activity data'!$C$5*'Activity data'!$C$8*'Activity data'!$C$12</f>
        <v>0.17723421043200005</v>
      </c>
      <c r="H4" s="268">
        <f>'Activity data'!H51*'Activity data'!$C$5*'Activity data'!$C$8*'Activity data'!$C$12</f>
        <v>0.16098355411200005</v>
      </c>
      <c r="I4" s="268">
        <f>'Activity data'!I51*'Activity data'!$C$5*'Activity data'!$C$8*'Activity data'!$C$12</f>
        <v>0.16567689196800006</v>
      </c>
      <c r="J4" s="268">
        <f>'Activity data'!J51*'Activity data'!$C$5*'Activity data'!$C$8*'Activity data'!$C$12</f>
        <v>0.15558440256000006</v>
      </c>
      <c r="K4" s="268">
        <f>'Activity data'!K51*'Activity data'!$C$5*'Activity data'!$C$8*'Activity data'!$C$12</f>
        <v>0.16356346329600005</v>
      </c>
      <c r="L4" s="268">
        <f>'Activity data'!L51*'Activity data'!$C$5*'Activity data'!$C$8*'Activity data'!$C$12</f>
        <v>0.16722865670400006</v>
      </c>
      <c r="M4" s="268">
        <f>'Activity data'!M51*'Activity data'!$C$5*'Activity data'!$C$8*'Activity data'!$C$12</f>
        <v>0.16420567276800002</v>
      </c>
      <c r="N4" s="268">
        <f>'Activity data'!N51*'Activity data'!$C$5*'Activity data'!$C$8*'Activity data'!$C$12</f>
        <v>0.13811062809600003</v>
      </c>
      <c r="O4" s="268">
        <f>'Activity data'!O51*'Activity data'!$C$5*'Activity data'!$C$8*'Activity data'!$C$12</f>
        <v>0.14863868755200002</v>
      </c>
      <c r="P4" s="268">
        <f>'Activity data'!P51*'Activity data'!$C$5*'Activity data'!$C$8*'Activity data'!$C$12</f>
        <v>0.16763561971200006</v>
      </c>
      <c r="Q4" s="268">
        <f>'Activity data'!Q51*'Activity data'!$C$5*'Activity data'!$C$8*'Activity data'!$C$12</f>
        <v>0.17383346496000002</v>
      </c>
      <c r="R4" s="268">
        <f>'Activity data'!R51*'Activity data'!$C$5*'Activity data'!$C$8*'Activity data'!$C$12</f>
        <v>0.18489027168000005</v>
      </c>
      <c r="S4" s="301">
        <f>'Activity data'!S51*'Activity data'!$C$5*'Activity data'!$C$8*'Activity data'!$C$12</f>
        <v>0.17238750912</v>
      </c>
      <c r="T4" s="301">
        <f>'Activity data'!T51*'Activity data'!$C$5*'Activity data'!$C$8*'Activity data'!$C$12</f>
        <v>0.17459039980800001</v>
      </c>
      <c r="U4" s="301">
        <f>'Activity data'!U51*'Activity data'!$C$5*'Activity data'!$C$8*'Activity data'!$C$12</f>
        <v>0.17626832331508024</v>
      </c>
      <c r="V4" s="128"/>
      <c r="W4" s="128"/>
      <c r="X4" s="128"/>
      <c r="Y4" s="128"/>
      <c r="Z4" s="128"/>
      <c r="AA4" s="128"/>
    </row>
    <row r="5" spans="1:27" ht="18" customHeight="1" x14ac:dyDescent="0.35">
      <c r="A5" s="128"/>
      <c r="B5" s="262" t="s">
        <v>27</v>
      </c>
      <c r="C5" s="268">
        <f>'Activity data'!C52*'Activity data'!$D$5*'Activity data'!$D$7*'Activity data'!$C$12</f>
        <v>0</v>
      </c>
      <c r="D5" s="268">
        <f>'Activity data'!D52*'Activity data'!$D$5*'Activity data'!$D$7*'Activity data'!$C$12</f>
        <v>0</v>
      </c>
      <c r="E5" s="268">
        <f>'Activity data'!E52*'Activity data'!$D$5*'Activity data'!$D$7*'Activity data'!$C$12</f>
        <v>0</v>
      </c>
      <c r="F5" s="268">
        <f>'Activity data'!F52*'Activity data'!$D$5*'Activity data'!$D$7*'Activity data'!$C$12</f>
        <v>0</v>
      </c>
      <c r="G5" s="268">
        <f>'Activity data'!G52*'Activity data'!$D$5*'Activity data'!$D$7*'Activity data'!$C$12</f>
        <v>0</v>
      </c>
      <c r="H5" s="268">
        <f>'Activity data'!H52*'Activity data'!$D$5*'Activity data'!$D$7*'Activity data'!$C$12</f>
        <v>0</v>
      </c>
      <c r="I5" s="268">
        <f>'Activity data'!I52*'Activity data'!$D$5*'Activity data'!$D$7*'Activity data'!$C$12</f>
        <v>0</v>
      </c>
      <c r="J5" s="268">
        <f>'Activity data'!J52*'Activity data'!$D$5*'Activity data'!$D$7*'Activity data'!$C$12</f>
        <v>0</v>
      </c>
      <c r="K5" s="268">
        <f>'Activity data'!K52*'Activity data'!$D$5*'Activity data'!$D$7*'Activity data'!$C$12</f>
        <v>0</v>
      </c>
      <c r="L5" s="268">
        <f>'Activity data'!L52*'Activity data'!$D$5*'Activity data'!$D$7*'Activity data'!$C$12</f>
        <v>8.1793800000000003E-7</v>
      </c>
      <c r="M5" s="268">
        <f>'Activity data'!M52*'Activity data'!$D$5*'Activity data'!$D$7*'Activity data'!$C$12</f>
        <v>1.090584E-6</v>
      </c>
      <c r="N5" s="268">
        <f>'Activity data'!N52*'Activity data'!$D$5*'Activity data'!$D$7*'Activity data'!$C$12</f>
        <v>5.4529199999999998E-7</v>
      </c>
      <c r="O5" s="268">
        <f>'Activity data'!O52*'Activity data'!$D$5*'Activity data'!$D$7*'Activity data'!$C$12</f>
        <v>3.6352800000000002E-7</v>
      </c>
      <c r="P5" s="268">
        <f>'Activity data'!P52*'Activity data'!$D$5*'Activity data'!$D$7*'Activity data'!$C$12</f>
        <v>6.4435338E-7</v>
      </c>
      <c r="Q5" s="268">
        <f>'Activity data'!Q52*'Activity data'!$D$5*'Activity data'!$D$7*'Activity data'!$C$12</f>
        <v>7.2978245999999999E-7</v>
      </c>
      <c r="R5" s="268">
        <f>'Activity data'!R52*'Activity data'!$D$5*'Activity data'!$D$7*'Activity data'!$C$12</f>
        <v>9.997020000000002E-7</v>
      </c>
      <c r="S5" s="301">
        <f>'Activity data'!S52*'Activity data'!$D$5*'Activity data'!$D$7*'Activity data'!$C$12</f>
        <v>5.4529199999999998E-7</v>
      </c>
      <c r="T5" s="301">
        <f>'Activity data'!T52*'Activity data'!$D$5*'Activity data'!$D$7*'Activity data'!$C$12</f>
        <v>9.0882000000000006E-8</v>
      </c>
      <c r="U5" s="301">
        <f>'Activity data'!U52*'Activity data'!$D$5*'Activity data'!$D$7*'Activity data'!$C$12</f>
        <v>0</v>
      </c>
      <c r="V5" s="128"/>
      <c r="W5" s="128"/>
      <c r="X5" s="128"/>
      <c r="Y5" s="128"/>
      <c r="Z5" s="128"/>
      <c r="AA5" s="128"/>
    </row>
    <row r="6" spans="1:27" ht="18" customHeight="1" x14ac:dyDescent="0.35">
      <c r="A6" s="128"/>
      <c r="B6" s="262" t="s">
        <v>229</v>
      </c>
      <c r="C6" s="268">
        <f>'Activity data'!C53*'Activity data'!$E$5*'Activity data'!$E$6*'Activity data'!$C$12</f>
        <v>0</v>
      </c>
      <c r="D6" s="268">
        <f>'Activity data'!D53*'Activity data'!$E$5*'Activity data'!$E$6*'Activity data'!$C$12</f>
        <v>0</v>
      </c>
      <c r="E6" s="268">
        <f>'Activity data'!E53*'Activity data'!$E$5*'Activity data'!$E$6*'Activity data'!$C$12</f>
        <v>0</v>
      </c>
      <c r="F6" s="268">
        <f>'Activity data'!F53*'Activity data'!$E$5*'Activity data'!$E$6*'Activity data'!$C$12</f>
        <v>0</v>
      </c>
      <c r="G6" s="268">
        <f>'Activity data'!G53*'Activity data'!$E$5*'Activity data'!$E$6*'Activity data'!$C$12</f>
        <v>0</v>
      </c>
      <c r="H6" s="268">
        <f>'Activity data'!H53*'Activity data'!$E$5*'Activity data'!$E$6*'Activity data'!$C$12</f>
        <v>0</v>
      </c>
      <c r="I6" s="268">
        <f>'Activity data'!I53*'Activity data'!$E$5*'Activity data'!$E$6*'Activity data'!$C$12</f>
        <v>5.2876800000000008E-5</v>
      </c>
      <c r="J6" s="268">
        <f>'Activity data'!J53*'Activity data'!$E$5*'Activity data'!$E$6*'Activity data'!$C$12</f>
        <v>2.0541600000000007E-5</v>
      </c>
      <c r="K6" s="268">
        <f>'Activity data'!K53*'Activity data'!$E$5*'Activity data'!$E$6*'Activity data'!$C$12</f>
        <v>1.4774400000000004E-5</v>
      </c>
      <c r="L6" s="268">
        <f>'Activity data'!L53*'Activity data'!$E$5*'Activity data'!$E$6*'Activity data'!$C$12</f>
        <v>1.8014400000000005E-5</v>
      </c>
      <c r="M6" s="268">
        <f>'Activity data'!M53*'Activity data'!$E$5*'Activity data'!$E$6*'Activity data'!$C$12</f>
        <v>1.8856800000000006E-5</v>
      </c>
      <c r="N6" s="268">
        <f>'Activity data'!N53*'Activity data'!$E$5*'Activity data'!$E$6*'Activity data'!$C$12</f>
        <v>1.8014400000000005E-5</v>
      </c>
      <c r="O6" s="268">
        <f>'Activity data'!O53*'Activity data'!$E$5*'Activity data'!$E$6*'Activity data'!$C$12</f>
        <v>3.5395704000000015E-5</v>
      </c>
      <c r="P6" s="268">
        <f>'Activity data'!P53*'Activity data'!$E$5*'Activity data'!$E$6*'Activity data'!$C$12</f>
        <v>3.8397240000000002E-5</v>
      </c>
      <c r="Q6" s="268">
        <f>'Activity data'!Q53*'Activity data'!$E$5*'Activity data'!$E$6*'Activity data'!$C$12</f>
        <v>3.6571824000000007E-5</v>
      </c>
      <c r="R6" s="268">
        <f>'Activity data'!R53*'Activity data'!$E$5*'Activity data'!$E$6*'Activity data'!$C$12</f>
        <v>3.1809412800000013E-5</v>
      </c>
      <c r="S6" s="301">
        <f>'Activity data'!S53*'Activity data'!$E$5*'Activity data'!$E$6*'Activity data'!$C$12</f>
        <v>4.9763937600000004E-5</v>
      </c>
      <c r="T6" s="301">
        <f>'Activity data'!T53*'Activity data'!$E$5*'Activity data'!$E$6*'Activity data'!$C$12</f>
        <v>6.4411200000000004E-5</v>
      </c>
      <c r="U6" s="301">
        <f>'Activity data'!U53*'Activity data'!$E$5*'Activity data'!$E$6*'Activity data'!$C$12</f>
        <v>6.7132800000000009E-5</v>
      </c>
      <c r="V6" s="128"/>
      <c r="W6" s="128"/>
      <c r="X6" s="128"/>
      <c r="Y6" s="128"/>
      <c r="Z6" s="128"/>
      <c r="AA6" s="128"/>
    </row>
    <row r="7" spans="1:27" ht="18" customHeight="1" x14ac:dyDescent="0.35">
      <c r="A7" s="128"/>
      <c r="B7" s="262" t="s">
        <v>29</v>
      </c>
      <c r="C7" s="268">
        <f>'Activity data'!C54*'Activity data'!$F$5*'Activity data'!$F$6*'Activity data'!$C$12</f>
        <v>9.3459744000000029E-8</v>
      </c>
      <c r="D7" s="268">
        <f>'Activity data'!D54*'Activity data'!$F$5*'Activity data'!$F$6*'Activity data'!$C$12</f>
        <v>6.258556800000001E-8</v>
      </c>
      <c r="E7" s="268">
        <f>'Activity data'!E54*'Activity data'!$F$5*'Activity data'!$F$6*'Activity data'!$C$12</f>
        <v>4.9425120000000013E-8</v>
      </c>
      <c r="F7" s="268">
        <f>'Activity data'!F54*'Activity data'!$F$5*'Activity data'!$F$6*'Activity data'!$C$12</f>
        <v>4.5341856000000004E-8</v>
      </c>
      <c r="G7" s="268">
        <f>'Activity data'!G54*'Activity data'!$F$5*'Activity data'!$F$6*'Activity data'!$C$12</f>
        <v>4.0171680000000014E-8</v>
      </c>
      <c r="H7" s="268">
        <f>'Activity data'!H54*'Activity data'!$F$5*'Activity data'!$F$6*'Activity data'!$C$12</f>
        <v>2.582884800000001E-8</v>
      </c>
      <c r="I7" s="268">
        <f>'Activity data'!I54*'Activity data'!$F$5*'Activity data'!$F$6*'Activity data'!$C$12</f>
        <v>1.9468944000000002E-8</v>
      </c>
      <c r="J7" s="268">
        <f>'Activity data'!J54*'Activity data'!$F$5*'Activity data'!$F$6*'Activity data'!$C$12</f>
        <v>1.7302464000000007E-8</v>
      </c>
      <c r="K7" s="268">
        <f>'Activity data'!K54*'Activity data'!$F$5*'Activity data'!$F$6*'Activity data'!$C$12</f>
        <v>1.0457856000000004E-8</v>
      </c>
      <c r="L7" s="268">
        <f>'Activity data'!L54*'Activity data'!$F$5*'Activity data'!$F$6*'Activity data'!$C$12</f>
        <v>8.2326240000000042E-9</v>
      </c>
      <c r="M7" s="268">
        <f>'Activity data'!M54*'Activity data'!$F$5*'Activity data'!$F$6*'Activity data'!$C$12</f>
        <v>6.3672480000000022E-9</v>
      </c>
      <c r="N7" s="268">
        <f>'Activity data'!N54*'Activity data'!$F$5*'Activity data'!$F$6*'Activity data'!$C$12</f>
        <v>4.0832640000000015E-9</v>
      </c>
      <c r="O7" s="268">
        <f>'Activity data'!O54*'Activity data'!$F$5*'Activity data'!$F$6*'Activity data'!$C$12</f>
        <v>3.7895040000000011E-9</v>
      </c>
      <c r="P7" s="268">
        <f>'Activity data'!P54*'Activity data'!$F$5*'Activity data'!$F$6*'Activity data'!$C$12</f>
        <v>2.9414923200000012E-9</v>
      </c>
      <c r="Q7" s="268">
        <f>'Activity data'!Q54*'Activity data'!$F$5*'Activity data'!$F$6*'Activity data'!$C$12</f>
        <v>2.4501052800000008E-9</v>
      </c>
      <c r="R7" s="268">
        <f>'Activity data'!R54*'Activity data'!$F$5*'Activity data'!$F$6*'Activity data'!$C$12</f>
        <v>1.3466692800000004E-9</v>
      </c>
      <c r="S7" s="301">
        <f>'Activity data'!S54*'Activity data'!$F$5*'Activity data'!$F$6*'Activity data'!$C$12</f>
        <v>7.3440000000000017E-10</v>
      </c>
      <c r="T7" s="301">
        <f>'Activity data'!T54*'Activity data'!$F$5*'Activity data'!$F$6*'Activity data'!$C$12</f>
        <v>1.3072320000000005E-9</v>
      </c>
      <c r="U7" s="301">
        <f>'Activity data'!U54*'Activity data'!$F$5*'Activity data'!$F$6*'Activity data'!$C$12</f>
        <v>1.3085146072369569E-9</v>
      </c>
      <c r="V7" s="128"/>
      <c r="W7" s="128"/>
      <c r="X7" s="128"/>
      <c r="Y7" s="128"/>
      <c r="Z7" s="128"/>
      <c r="AA7" s="128"/>
    </row>
    <row r="8" spans="1:27" ht="18" customHeight="1" x14ac:dyDescent="0.35">
      <c r="A8" s="128"/>
      <c r="B8" s="262" t="s">
        <v>230</v>
      </c>
      <c r="C8" s="268">
        <f>'Activity data'!C55*'Activity data'!$G$5*'Activity data'!$G$6*'Activity data'!$C$12</f>
        <v>2.0681908875000003E-3</v>
      </c>
      <c r="D8" s="268">
        <f>'Activity data'!D55*'Activity data'!$G$5*'Activity data'!$G$6*'Activity data'!$C$12</f>
        <v>1.3929753465000002E-3</v>
      </c>
      <c r="E8" s="268">
        <f>'Activity data'!E55*'Activity data'!$G$5*'Activity data'!$G$6*'Activity data'!$C$12</f>
        <v>2.6175563505000002E-3</v>
      </c>
      <c r="F8" s="268">
        <f>'Activity data'!F55*'Activity data'!$G$5*'Activity data'!$G$6*'Activity data'!$C$12</f>
        <v>4.7487204585000007E-3</v>
      </c>
      <c r="G8" s="268">
        <f>'Activity data'!G55*'Activity data'!$G$5*'Activity data'!$G$6*'Activity data'!$C$12</f>
        <v>5.4463885785000004E-3</v>
      </c>
      <c r="H8" s="268">
        <f>'Activity data'!H55*'Activity data'!$G$5*'Activity data'!$G$6*'Activity data'!$C$12</f>
        <v>5.3023258934999989E-3</v>
      </c>
      <c r="I8" s="268">
        <f>'Activity data'!I55*'Activity data'!$G$5*'Activity data'!$G$6*'Activity data'!$C$12</f>
        <v>5.1118644239999999E-3</v>
      </c>
      <c r="J8" s="268">
        <f>'Activity data'!J55*'Activity data'!$G$5*'Activity data'!$G$6*'Activity data'!$C$12</f>
        <v>3.6627576299999996E-3</v>
      </c>
      <c r="K8" s="268">
        <f>'Activity data'!K55*'Activity data'!$G$5*'Activity data'!$G$6*'Activity data'!$C$12</f>
        <v>4.0004135819999998E-3</v>
      </c>
      <c r="L8" s="268">
        <f>'Activity data'!L55*'Activity data'!$G$5*'Activity data'!$G$6*'Activity data'!$C$12</f>
        <v>3.2142360464999997E-3</v>
      </c>
      <c r="M8" s="268">
        <f>'Activity data'!M55*'Activity data'!$G$5*'Activity data'!$G$6*'Activity data'!$C$12</f>
        <v>2.7121621711950002E-3</v>
      </c>
      <c r="N8" s="268">
        <f>'Activity data'!N55*'Activity data'!$G$5*'Activity data'!$G$6*'Activity data'!$C$12</f>
        <v>2.3007393790650003E-3</v>
      </c>
      <c r="O8" s="268">
        <f>'Activity data'!O55*'Activity data'!$G$5*'Activity data'!$G$6*'Activity data'!$C$12</f>
        <v>2.2089290489999999E-3</v>
      </c>
      <c r="P8" s="268">
        <f>'Activity data'!P55*'Activity data'!$G$5*'Activity data'!$G$6*'Activity data'!$C$12</f>
        <v>2.0911086588825002E-3</v>
      </c>
      <c r="Q8" s="268">
        <f>'Activity data'!Q55*'Activity data'!$G$5*'Activity data'!$G$6*'Activity data'!$C$12</f>
        <v>2.2588395421274999E-3</v>
      </c>
      <c r="R8" s="268">
        <f>'Activity data'!R55*'Activity data'!$G$5*'Activity data'!$G$6*'Activity data'!$C$12</f>
        <v>2.123875596132E-3</v>
      </c>
      <c r="S8" s="301">
        <f>'Activity data'!S55*'Activity data'!$G$5*'Activity data'!$G$6*'Activity data'!$C$12</f>
        <v>2.0217716740440002E-3</v>
      </c>
      <c r="T8" s="301">
        <f>'Activity data'!T55*'Activity data'!$G$5*'Activity data'!$G$6*'Activity data'!$C$12</f>
        <v>1.9659979259999999E-3</v>
      </c>
      <c r="U8" s="301">
        <f>'Activity data'!U55*'Activity data'!$G$5*'Activity data'!$G$6*'Activity data'!$C$12</f>
        <v>1.917296468320966E-3</v>
      </c>
      <c r="V8" s="128"/>
      <c r="W8" s="128"/>
      <c r="X8" s="128"/>
      <c r="Y8" s="128"/>
      <c r="Z8" s="128"/>
      <c r="AA8" s="128"/>
    </row>
    <row r="9" spans="1:27" ht="18" customHeight="1" x14ac:dyDescent="0.35">
      <c r="A9" s="128"/>
      <c r="B9" s="262" t="s">
        <v>31</v>
      </c>
      <c r="C9" s="268">
        <f>'Activity data'!C56*'Activity data'!$H$5*'Activity data'!$H$6*'Activity data'!$C$12</f>
        <v>0</v>
      </c>
      <c r="D9" s="268">
        <f>'Activity data'!D56*'Activity data'!$H$5*'Activity data'!$H$6*'Activity data'!$C$12</f>
        <v>0</v>
      </c>
      <c r="E9" s="268">
        <f>'Activity data'!E56*'Activity data'!$H$5*'Activity data'!$H$6*'Activity data'!$C$12</f>
        <v>0</v>
      </c>
      <c r="F9" s="268">
        <f>'Activity data'!F56*'Activity data'!$H$5*'Activity data'!$H$6*'Activity data'!$C$12</f>
        <v>0</v>
      </c>
      <c r="G9" s="268">
        <f>'Activity data'!G56*'Activity data'!$H$5*'Activity data'!$H$6*'Activity data'!$C$12</f>
        <v>0</v>
      </c>
      <c r="H9" s="268">
        <f>'Activity data'!H56*'Activity data'!$H$5*'Activity data'!$H$6*'Activity data'!$C$12</f>
        <v>0</v>
      </c>
      <c r="I9" s="268">
        <f>'Activity data'!I56*'Activity data'!$H$5*'Activity data'!$H$6*'Activity data'!$C$12</f>
        <v>0</v>
      </c>
      <c r="J9" s="268">
        <f>'Activity data'!J56*'Activity data'!$H$5*'Activity data'!$H$6*'Activity data'!$C$12</f>
        <v>0</v>
      </c>
      <c r="K9" s="268">
        <f>'Activity data'!K56*'Activity data'!$H$5*'Activity data'!$H$6*'Activity data'!$C$12</f>
        <v>0</v>
      </c>
      <c r="L9" s="268">
        <f>'Activity data'!L56*'Activity data'!$H$5*'Activity data'!$H$6*'Activity data'!$C$12</f>
        <v>0</v>
      </c>
      <c r="M9" s="268">
        <f>'Activity data'!M56*'Activity data'!$H$5*'Activity data'!$H$6*'Activity data'!$C$12</f>
        <v>0</v>
      </c>
      <c r="N9" s="268">
        <f>'Activity data'!N56*'Activity data'!$H$5*'Activity data'!$H$6*'Activity data'!$C$12</f>
        <v>0</v>
      </c>
      <c r="O9" s="268">
        <f>'Activity data'!O56*'Activity data'!$H$5*'Activity data'!$H$6*'Activity data'!$C$12</f>
        <v>0</v>
      </c>
      <c r="P9" s="268">
        <f>'Activity data'!P56*'Activity data'!$H$5*'Activity data'!$H$6*'Activity data'!$C$12</f>
        <v>0</v>
      </c>
      <c r="Q9" s="268">
        <f>'Activity data'!Q56*'Activity data'!$H$5*'Activity data'!$H$6*'Activity data'!$C$12</f>
        <v>0</v>
      </c>
      <c r="R9" s="268">
        <f>'Activity data'!R56*'Activity data'!$H$5*'Activity data'!$H$6*'Activity data'!$C$12</f>
        <v>0</v>
      </c>
      <c r="S9" s="301">
        <f>'Activity data'!S56*'Activity data'!$H$5*'Activity data'!$H$6*'Activity data'!$C$12</f>
        <v>0</v>
      </c>
      <c r="T9" s="301">
        <f>'Activity data'!T56*'Activity data'!$H$5*'Activity data'!$H$6*'Activity data'!$C$12</f>
        <v>0</v>
      </c>
      <c r="U9" s="301">
        <f>'Activity data'!U56*'Activity data'!$H$5*'Activity data'!$H$6*'Activity data'!$C$12</f>
        <v>0</v>
      </c>
      <c r="V9" s="128"/>
      <c r="W9" s="128"/>
      <c r="X9" s="128"/>
      <c r="Y9" s="128"/>
      <c r="Z9" s="128"/>
      <c r="AA9" s="128"/>
    </row>
    <row r="10" spans="1:27" ht="18" customHeight="1" x14ac:dyDescent="0.35">
      <c r="A10" s="128"/>
      <c r="B10" s="262" t="s">
        <v>231</v>
      </c>
      <c r="C10" s="268">
        <f>'Activity data'!C57*'Activity data'!$I$5*'Activity data'!$I$6*'Activity data'!$C$12</f>
        <v>0</v>
      </c>
      <c r="D10" s="268">
        <f>'Activity data'!D57*'Activity data'!$I$5*'Activity data'!$I$6*'Activity data'!$C$12</f>
        <v>0</v>
      </c>
      <c r="E10" s="268">
        <f>'Activity data'!E57*'Activity data'!$I$5*'Activity data'!$I$6*'Activity data'!$C$12</f>
        <v>0</v>
      </c>
      <c r="F10" s="268">
        <f>'Activity data'!F57*'Activity data'!$I$5*'Activity data'!$I$6*'Activity data'!$C$12</f>
        <v>0</v>
      </c>
      <c r="G10" s="268">
        <f>'Activity data'!G57*'Activity data'!$I$5*'Activity data'!$I$6*'Activity data'!$C$12</f>
        <v>0</v>
      </c>
      <c r="H10" s="268">
        <f>'Activity data'!H57*'Activity data'!$I$5*'Activity data'!$I$6*'Activity data'!$C$12</f>
        <v>0</v>
      </c>
      <c r="I10" s="268">
        <f>'Activity data'!I57*'Activity data'!$I$5*'Activity data'!$I$6*'Activity data'!$C$12</f>
        <v>0</v>
      </c>
      <c r="J10" s="268">
        <f>'Activity data'!J57*'Activity data'!$I$5*'Activity data'!$I$6*'Activity data'!$C$12</f>
        <v>0</v>
      </c>
      <c r="K10" s="268">
        <f>'Activity data'!K57*'Activity data'!$I$5*'Activity data'!$I$6*'Activity data'!$C$12</f>
        <v>0</v>
      </c>
      <c r="L10" s="268">
        <f>'Activity data'!L57*'Activity data'!$I$5*'Activity data'!$I$6*'Activity data'!$C$12</f>
        <v>0</v>
      </c>
      <c r="M10" s="268">
        <f>'Activity data'!M57*'Activity data'!$I$5*'Activity data'!$I$6*'Activity data'!$C$12</f>
        <v>0</v>
      </c>
      <c r="N10" s="268">
        <f>'Activity data'!N57*'Activity data'!$I$5*'Activity data'!$I$6*'Activity data'!$C$12</f>
        <v>0</v>
      </c>
      <c r="O10" s="268">
        <f>'Activity data'!O57*'Activity data'!$I$5*'Activity data'!$I$6*'Activity data'!$C$12</f>
        <v>0</v>
      </c>
      <c r="P10" s="268">
        <f>'Activity data'!P57*'Activity data'!$I$5*'Activity data'!$I$6*'Activity data'!$C$12</f>
        <v>0</v>
      </c>
      <c r="Q10" s="268">
        <f>'Activity data'!Q57*'Activity data'!$I$5*'Activity data'!$I$6*'Activity data'!$C$12</f>
        <v>0</v>
      </c>
      <c r="R10" s="268">
        <f>'Activity data'!R57*'Activity data'!$I$5*'Activity data'!$I$6*'Activity data'!$C$12</f>
        <v>0</v>
      </c>
      <c r="S10" s="301">
        <f>'Activity data'!S57*'Activity data'!$I$5*'Activity data'!$I$6*'Activity data'!$C$12</f>
        <v>7.7760000000000019E-7</v>
      </c>
      <c r="T10" s="301">
        <f>'Activity data'!T57*'Activity data'!$I$5*'Activity data'!$I$6*'Activity data'!$C$12</f>
        <v>1.0368000000000002E-6</v>
      </c>
      <c r="U10" s="301">
        <f>'Activity data'!U57*'Activity data'!$I$5*'Activity data'!$I$6*'Activity data'!$C$12</f>
        <v>1.0368000000000002E-6</v>
      </c>
      <c r="V10" s="128"/>
      <c r="W10" s="128"/>
      <c r="X10" s="128"/>
      <c r="Y10" s="128"/>
      <c r="Z10" s="128"/>
      <c r="AA10" s="128"/>
    </row>
    <row r="11" spans="1:27" ht="18" customHeight="1" x14ac:dyDescent="0.35">
      <c r="A11" s="128"/>
      <c r="B11" s="262" t="s">
        <v>81</v>
      </c>
      <c r="C11" s="268">
        <f>'Activity data'!C58*'Activity data'!$J$5*'Activity data'!$J$6*'Activity data'!$C$12</f>
        <v>8.1130215600000032E-4</v>
      </c>
      <c r="D11" s="268">
        <f>'Activity data'!D58*'Activity data'!$J$5*'Activity data'!$J$6*'Activity data'!$C$12</f>
        <v>8.468984160000003E-4</v>
      </c>
      <c r="E11" s="268">
        <f>'Activity data'!E58*'Activity data'!$J$5*'Activity data'!$J$6*'Activity data'!$C$12</f>
        <v>8.3314753200000016E-4</v>
      </c>
      <c r="F11" s="268">
        <f>'Activity data'!F58*'Activity data'!$J$5*'Activity data'!$J$6*'Activity data'!$C$12</f>
        <v>5.8514400000000012E-4</v>
      </c>
      <c r="G11" s="268">
        <f>'Activity data'!G58*'Activity data'!$J$5*'Activity data'!$J$6*'Activity data'!$C$12</f>
        <v>4.1525719200000014E-4</v>
      </c>
      <c r="H11" s="268">
        <f>'Activity data'!H58*'Activity data'!$J$5*'Activity data'!$J$6*'Activity data'!$C$12</f>
        <v>6.4297573200000017E-4</v>
      </c>
      <c r="I11" s="268">
        <f>'Activity data'!I58*'Activity data'!$J$5*'Activity data'!$J$6*'Activity data'!$C$12</f>
        <v>8.1169225200000011E-4</v>
      </c>
      <c r="J11" s="268">
        <f>'Activity data'!J58*'Activity data'!$J$5*'Activity data'!$J$6*'Activity data'!$C$12</f>
        <v>4.9542192000000002E-4</v>
      </c>
      <c r="K11" s="268">
        <f>'Activity data'!K58*'Activity data'!$J$5*'Activity data'!$J$6*'Activity data'!$C$12</f>
        <v>3.4913591999999999E-4</v>
      </c>
      <c r="L11" s="268">
        <f>'Activity data'!L58*'Activity data'!$J$5*'Activity data'!$J$6*'Activity data'!$C$12</f>
        <v>2.8711065600000002E-4</v>
      </c>
      <c r="M11" s="268">
        <f>'Activity data'!M58*'Activity data'!$J$5*'Activity data'!$J$6*'Activity data'!$C$12</f>
        <v>2.4858867600000006E-4</v>
      </c>
      <c r="N11" s="268">
        <f>'Activity data'!N58*'Activity data'!$J$5*'Activity data'!$J$6*'Activity data'!$C$12</f>
        <v>2.0811621600000006E-4</v>
      </c>
      <c r="O11" s="268">
        <f>'Activity data'!O58*'Activity data'!$J$5*'Activity data'!$J$6*'Activity data'!$C$12</f>
        <v>1.6101212400000006E-4</v>
      </c>
      <c r="P11" s="268">
        <f>'Activity data'!P58*'Activity data'!$J$5*'Activity data'!$J$6*'Activity data'!$C$12</f>
        <v>1.0729590480000003E-4</v>
      </c>
      <c r="Q11" s="268">
        <f>'Activity data'!Q58*'Activity data'!$J$5*'Activity data'!$J$6*'Activity data'!$C$12</f>
        <v>6.6355329600000014E-5</v>
      </c>
      <c r="R11" s="268">
        <f>'Activity data'!R58*'Activity data'!$J$5*'Activity data'!$J$6*'Activity data'!$C$12</f>
        <v>5.5641342960000011E-5</v>
      </c>
      <c r="S11" s="301">
        <f>'Activity data'!S58*'Activity data'!$J$5*'Activity data'!$J$6*'Activity data'!$C$12</f>
        <v>5.9702242320000022E-5</v>
      </c>
      <c r="T11" s="301">
        <f>'Activity data'!T58*'Activity data'!$J$5*'Activity data'!$J$6*'Activity data'!$C$12</f>
        <v>7.2070236000000012E-5</v>
      </c>
      <c r="U11" s="301">
        <f>'Activity data'!U58*'Activity data'!$J$5*'Activity data'!$J$6*'Activity data'!$C$12</f>
        <v>7.0747676671403852E-5</v>
      </c>
      <c r="V11" s="128"/>
      <c r="W11" s="128"/>
      <c r="X11" s="128"/>
      <c r="Y11" s="128"/>
      <c r="Z11" s="128"/>
      <c r="AA11" s="128"/>
    </row>
    <row r="12" spans="1:27" ht="18" customHeight="1" x14ac:dyDescent="0.35">
      <c r="A12" s="128"/>
      <c r="B12" s="302" t="s">
        <v>232</v>
      </c>
      <c r="C12" s="303">
        <f>'Activity data'!C59*'Activity data'!$K$5*'Activity data'!$K$6*'Activity data'!$C$12</f>
        <v>5.1157656000000006E-4</v>
      </c>
      <c r="D12" s="303">
        <f>'Activity data'!D59*'Activity data'!$K$5*'Activity data'!$K$6*'Activity data'!$C$12</f>
        <v>4.0066488000000007E-4</v>
      </c>
      <c r="E12" s="303">
        <f>'Activity data'!E59*'Activity data'!$K$5*'Activity data'!$K$6*'Activity data'!$C$12</f>
        <v>4.7850264000000011E-4</v>
      </c>
      <c r="F12" s="303">
        <f>'Activity data'!F59*'Activity data'!$K$5*'Activity data'!$K$6*'Activity data'!$C$12</f>
        <v>4.8441888000000008E-4</v>
      </c>
      <c r="G12" s="303">
        <f>'Activity data'!G59*'Activity data'!$K$5*'Activity data'!$K$6*'Activity data'!$C$12</f>
        <v>4.4849376000000017E-4</v>
      </c>
      <c r="H12" s="303">
        <f>'Activity data'!H59*'Activity data'!$K$5*'Activity data'!$K$6*'Activity data'!$C$12</f>
        <v>1.0984248000000002E-4</v>
      </c>
      <c r="I12" s="303">
        <f>'Activity data'!I59*'Activity data'!$K$5*'Activity data'!$K$6*'Activity data'!$C$12</f>
        <v>0</v>
      </c>
      <c r="J12" s="303">
        <f>'Activity data'!J59*'Activity data'!$K$5*'Activity data'!$K$6*'Activity data'!$C$12</f>
        <v>6.4152000000000019E-5</v>
      </c>
      <c r="K12" s="303">
        <f>'Activity data'!K59*'Activity data'!$K$5*'Activity data'!$K$6*'Activity data'!$C$12</f>
        <v>7.249176000000002E-5</v>
      </c>
      <c r="L12" s="303">
        <f>'Activity data'!L59*'Activity data'!$K$5*'Activity data'!$K$6*'Activity data'!$C$12</f>
        <v>6.5577600000000014E-5</v>
      </c>
      <c r="M12" s="303">
        <f>'Activity data'!M59*'Activity data'!$K$5*'Activity data'!$K$6*'Activity data'!$C$12</f>
        <v>6.2797680000000009E-5</v>
      </c>
      <c r="N12" s="303">
        <f>'Activity data'!N59*'Activity data'!$K$5*'Activity data'!$K$6*'Activity data'!$C$12</f>
        <v>4.9325760000000012E-5</v>
      </c>
      <c r="O12" s="303">
        <f>'Activity data'!O59*'Activity data'!$K$5*'Activity data'!$K$6*'Activity data'!$C$12</f>
        <v>6.8143680000000022E-5</v>
      </c>
      <c r="P12" s="303">
        <f>'Activity data'!P59*'Activity data'!$K$5*'Activity data'!$K$6*'Activity data'!$C$12</f>
        <v>1.5602122800000004E-4</v>
      </c>
      <c r="Q12" s="303">
        <f>'Activity data'!Q59*'Activity data'!$K$5*'Activity data'!$K$6*'Activity data'!$C$12</f>
        <v>1.6094667600000004E-4</v>
      </c>
      <c r="R12" s="303">
        <f>'Activity data'!R59*'Activity data'!$K$5*'Activity data'!$K$6*'Activity data'!$C$12</f>
        <v>1.7347121352000001E-4</v>
      </c>
      <c r="S12" s="304">
        <f>'Activity data'!S59*'Activity data'!$K$5*'Activity data'!$K$6*'Activity data'!$C$12</f>
        <v>1.7353493784E-4</v>
      </c>
      <c r="T12" s="304">
        <f>'Activity data'!T59*'Activity data'!$K$5*'Activity data'!$K$6*'Activity data'!$C$12</f>
        <v>1.0057608000000003E-4</v>
      </c>
      <c r="U12" s="304">
        <f>'Activity data'!U59*'Activity data'!$K$5*'Activity data'!$K$6*'Activity data'!$C$12</f>
        <v>7.2909987031051607E-5</v>
      </c>
      <c r="V12" s="128"/>
      <c r="W12" s="128"/>
      <c r="X12" s="128"/>
      <c r="Y12" s="128"/>
      <c r="Z12" s="128"/>
      <c r="AA12" s="128"/>
    </row>
    <row r="13" spans="1:27" ht="18" customHeight="1" x14ac:dyDescent="0.35">
      <c r="A13" s="128"/>
      <c r="B13" s="305" t="s">
        <v>356</v>
      </c>
      <c r="C13" s="306">
        <f t="shared" ref="C13:U13" si="0">SUM(C4:C12)</f>
        <v>0.19339139512724404</v>
      </c>
      <c r="D13" s="306">
        <f t="shared" si="0"/>
        <v>0.1924659216760681</v>
      </c>
      <c r="E13" s="306">
        <f t="shared" si="0"/>
        <v>0.16940716180362006</v>
      </c>
      <c r="F13" s="306">
        <f t="shared" si="0"/>
        <v>0.17665890282435603</v>
      </c>
      <c r="G13" s="306">
        <f t="shared" si="0"/>
        <v>0.18354439013418006</v>
      </c>
      <c r="H13" s="306">
        <f t="shared" si="0"/>
        <v>0.16703872404634806</v>
      </c>
      <c r="I13" s="306">
        <f t="shared" si="0"/>
        <v>0.17165334491294407</v>
      </c>
      <c r="J13" s="306">
        <f t="shared" si="0"/>
        <v>0.15982729301246407</v>
      </c>
      <c r="K13" s="306">
        <f t="shared" si="0"/>
        <v>0.16800028941585604</v>
      </c>
      <c r="L13" s="306">
        <f t="shared" si="0"/>
        <v>0.17081442157712406</v>
      </c>
      <c r="M13" s="306">
        <f t="shared" si="0"/>
        <v>0.16724917504644302</v>
      </c>
      <c r="N13" s="306">
        <f t="shared" si="0"/>
        <v>0.14068737322632902</v>
      </c>
      <c r="O13" s="306">
        <f t="shared" si="0"/>
        <v>0.15111253542650399</v>
      </c>
      <c r="P13" s="306">
        <f t="shared" si="0"/>
        <v>0.17002909003855488</v>
      </c>
      <c r="Q13" s="306">
        <f t="shared" si="0"/>
        <v>0.17635691056429278</v>
      </c>
      <c r="R13" s="306">
        <f t="shared" si="0"/>
        <v>0.1872760702940813</v>
      </c>
      <c r="S13" s="307">
        <f t="shared" si="0"/>
        <v>0.17469360553820401</v>
      </c>
      <c r="T13" s="307">
        <f t="shared" si="0"/>
        <v>0.176794584239232</v>
      </c>
      <c r="U13" s="307">
        <f t="shared" si="0"/>
        <v>0.17839744835561827</v>
      </c>
      <c r="V13" s="128"/>
      <c r="W13" s="128"/>
      <c r="X13" s="128"/>
      <c r="Y13" s="128"/>
      <c r="Z13" s="128"/>
      <c r="AA13" s="128"/>
    </row>
    <row r="14" spans="1:27" ht="18" customHeight="1" x14ac:dyDescent="0.35">
      <c r="A14" s="128"/>
      <c r="B14" s="305" t="s">
        <v>319</v>
      </c>
      <c r="C14" s="305">
        <f t="shared" ref="C14:U14" si="1">C13*1000</f>
        <v>193.39139512724404</v>
      </c>
      <c r="D14" s="305">
        <f t="shared" si="1"/>
        <v>192.46592167606809</v>
      </c>
      <c r="E14" s="305">
        <f t="shared" si="1"/>
        <v>169.40716180362006</v>
      </c>
      <c r="F14" s="305">
        <f t="shared" si="1"/>
        <v>176.65890282435603</v>
      </c>
      <c r="G14" s="305">
        <f t="shared" si="1"/>
        <v>183.54439013418005</v>
      </c>
      <c r="H14" s="305">
        <f t="shared" si="1"/>
        <v>167.03872404634805</v>
      </c>
      <c r="I14" s="305">
        <f t="shared" si="1"/>
        <v>171.65334491294408</v>
      </c>
      <c r="J14" s="305">
        <f t="shared" si="1"/>
        <v>159.82729301246405</v>
      </c>
      <c r="K14" s="305">
        <f t="shared" si="1"/>
        <v>168.00028941585603</v>
      </c>
      <c r="L14" s="305">
        <f t="shared" si="1"/>
        <v>170.81442157712405</v>
      </c>
      <c r="M14" s="305">
        <f t="shared" si="1"/>
        <v>167.24917504644301</v>
      </c>
      <c r="N14" s="305">
        <f t="shared" si="1"/>
        <v>140.68737322632902</v>
      </c>
      <c r="O14" s="305">
        <f t="shared" si="1"/>
        <v>151.112535426504</v>
      </c>
      <c r="P14" s="305">
        <f t="shared" si="1"/>
        <v>170.02909003855487</v>
      </c>
      <c r="Q14" s="305">
        <f t="shared" si="1"/>
        <v>176.35691056429278</v>
      </c>
      <c r="R14" s="305">
        <f t="shared" si="1"/>
        <v>187.27607029408131</v>
      </c>
      <c r="S14" s="305">
        <f t="shared" si="1"/>
        <v>174.693605538204</v>
      </c>
      <c r="T14" s="305">
        <f t="shared" si="1"/>
        <v>176.79458423923199</v>
      </c>
      <c r="U14" s="305">
        <f t="shared" si="1"/>
        <v>178.39744835561828</v>
      </c>
      <c r="V14" s="128"/>
      <c r="W14" s="128"/>
      <c r="X14" s="128"/>
      <c r="Y14" s="128"/>
      <c r="Z14" s="128"/>
      <c r="AA14" s="128"/>
    </row>
    <row r="15" spans="1:27" ht="18" customHeight="1" x14ac:dyDescent="0.35">
      <c r="A15" s="216"/>
      <c r="B15" s="128"/>
      <c r="C15" s="216"/>
      <c r="D15" s="216"/>
      <c r="E15" s="216"/>
      <c r="F15" s="216"/>
      <c r="G15" s="216"/>
      <c r="H15" s="216"/>
      <c r="I15" s="216"/>
      <c r="J15" s="216"/>
      <c r="K15" s="216"/>
      <c r="L15" s="216"/>
      <c r="M15" s="216"/>
      <c r="N15" s="216"/>
      <c r="O15" s="216"/>
      <c r="P15" s="216"/>
      <c r="Q15" s="216"/>
      <c r="R15" s="128"/>
      <c r="S15" s="128"/>
      <c r="T15" s="128"/>
      <c r="U15" s="128"/>
      <c r="V15" s="128"/>
      <c r="W15" s="128"/>
      <c r="X15" s="128"/>
      <c r="Y15" s="128"/>
      <c r="Z15" s="128"/>
      <c r="AA15" s="128"/>
    </row>
    <row r="16" spans="1:27" ht="18" customHeight="1" x14ac:dyDescent="0.35">
      <c r="A16" s="216"/>
      <c r="B16" s="216" t="s">
        <v>233</v>
      </c>
      <c r="C16" s="216"/>
      <c r="D16" s="216"/>
      <c r="E16" s="216"/>
      <c r="F16" s="216"/>
      <c r="G16" s="216"/>
      <c r="H16" s="216"/>
      <c r="I16" s="216"/>
      <c r="J16" s="216"/>
      <c r="K16" s="216"/>
      <c r="L16" s="216"/>
      <c r="M16" s="216"/>
      <c r="N16" s="216"/>
      <c r="O16" s="216"/>
      <c r="P16" s="216"/>
      <c r="Q16" s="216"/>
      <c r="R16" s="128"/>
      <c r="S16" s="128"/>
      <c r="T16" s="128"/>
      <c r="U16" s="128"/>
      <c r="V16" s="128"/>
      <c r="W16" s="128"/>
      <c r="X16" s="128"/>
      <c r="Y16" s="128"/>
      <c r="Z16" s="128"/>
      <c r="AA16" s="128"/>
    </row>
    <row r="17" spans="1:27" ht="18" customHeight="1" x14ac:dyDescent="0.35">
      <c r="A17" s="128"/>
      <c r="B17" s="261" t="s">
        <v>227</v>
      </c>
      <c r="C17" s="261">
        <v>2005</v>
      </c>
      <c r="D17" s="261">
        <v>2006</v>
      </c>
      <c r="E17" s="261">
        <v>2007</v>
      </c>
      <c r="F17" s="261">
        <v>2008</v>
      </c>
      <c r="G17" s="261">
        <v>2009</v>
      </c>
      <c r="H17" s="261">
        <v>2010</v>
      </c>
      <c r="I17" s="261">
        <v>2011</v>
      </c>
      <c r="J17" s="261">
        <v>2012</v>
      </c>
      <c r="K17" s="261">
        <v>2013</v>
      </c>
      <c r="L17" s="261">
        <v>2014</v>
      </c>
      <c r="M17" s="261">
        <v>2015</v>
      </c>
      <c r="N17" s="261">
        <v>2016</v>
      </c>
      <c r="O17" s="261">
        <v>2017</v>
      </c>
      <c r="P17" s="261">
        <v>2018</v>
      </c>
      <c r="Q17" s="261">
        <v>2019</v>
      </c>
      <c r="R17" s="261">
        <v>2020</v>
      </c>
      <c r="S17" s="261">
        <v>2021</v>
      </c>
      <c r="T17" s="261">
        <v>2022</v>
      </c>
      <c r="U17" s="261">
        <v>2023</v>
      </c>
      <c r="V17" s="128"/>
      <c r="W17" s="128"/>
      <c r="X17" s="128"/>
      <c r="Y17" s="128"/>
      <c r="Z17" s="128"/>
      <c r="AA17" s="128"/>
    </row>
    <row r="18" spans="1:27" ht="18" customHeight="1" x14ac:dyDescent="0.35">
      <c r="A18" s="128"/>
      <c r="B18" s="262" t="s">
        <v>228</v>
      </c>
      <c r="C18" s="268">
        <f>'Activity data'!C51*'Activity data'!$C$5*'Activity data'!$C$8*'Activity data'!$C$13</f>
        <v>4.9259319424000015E-3</v>
      </c>
      <c r="D18" s="268">
        <f>'Activity data'!D51*'Activity data'!$C$5*'Activity data'!$C$8*'Activity data'!$C$13</f>
        <v>4.9213971968000017E-3</v>
      </c>
      <c r="E18" s="268">
        <f>'Activity data'!E51*'Activity data'!$C$5*'Activity data'!$C$8*'Activity data'!$C$13</f>
        <v>4.2901679296000013E-3</v>
      </c>
      <c r="F18" s="268">
        <f>'Activity data'!F51*'Activity data'!$C$5*'Activity data'!$C$8*'Activity data'!$C$13</f>
        <v>4.4292000704000004E-3</v>
      </c>
      <c r="G18" s="268">
        <f>'Activity data'!G51*'Activity data'!$C$5*'Activity data'!$C$8*'Activity data'!$C$13</f>
        <v>4.5949610112000017E-3</v>
      </c>
      <c r="H18" s="268">
        <f>'Activity data'!H51*'Activity data'!$C$5*'Activity data'!$C$8*'Activity data'!$C$13</f>
        <v>4.1736476992000017E-3</v>
      </c>
      <c r="I18" s="268">
        <f>'Activity data'!I51*'Activity data'!$C$5*'Activity data'!$C$8*'Activity data'!$C$13</f>
        <v>4.2953268288000012E-3</v>
      </c>
      <c r="J18" s="268">
        <f>'Activity data'!J51*'Activity data'!$C$5*'Activity data'!$C$8*'Activity data'!$C$13</f>
        <v>4.0336696960000017E-3</v>
      </c>
      <c r="K18" s="268">
        <f>'Activity data'!K51*'Activity data'!$C$5*'Activity data'!$C$8*'Activity data'!$C$13</f>
        <v>4.2405342336000011E-3</v>
      </c>
      <c r="L18" s="268">
        <f>'Activity data'!L51*'Activity data'!$C$5*'Activity data'!$C$8*'Activity data'!$C$13</f>
        <v>4.3355577664000011E-3</v>
      </c>
      <c r="M18" s="268">
        <f>'Activity data'!M51*'Activity data'!$C$5*'Activity data'!$C$8*'Activity data'!$C$13</f>
        <v>4.2571841088000001E-3</v>
      </c>
      <c r="N18" s="268">
        <f>'Activity data'!N51*'Activity data'!$C$5*'Activity data'!$C$8*'Activity data'!$C$13</f>
        <v>3.5806459136000007E-3</v>
      </c>
      <c r="O18" s="268">
        <f>'Activity data'!O51*'Activity data'!$C$5*'Activity data'!$C$8*'Activity data'!$C$13</f>
        <v>3.8535956032000008E-3</v>
      </c>
      <c r="P18" s="268">
        <f>'Activity data'!P51*'Activity data'!$C$5*'Activity data'!$C$8*'Activity data'!$C$13</f>
        <v>4.3461086592000014E-3</v>
      </c>
      <c r="Q18" s="268">
        <f>'Activity data'!Q51*'Activity data'!$C$5*'Activity data'!$C$8*'Activity data'!$C$13</f>
        <v>4.5067935360000007E-3</v>
      </c>
      <c r="R18" s="268">
        <f>'Activity data'!R51*'Activity data'!$C$5*'Activity data'!$C$8*'Activity data'!$C$13</f>
        <v>4.7934514880000013E-3</v>
      </c>
      <c r="S18" s="308">
        <f>'Activity data'!S51*'Activity data'!$C$5*'Activity data'!$C$8*'Activity data'!$C$13</f>
        <v>4.4693057920000001E-3</v>
      </c>
      <c r="T18" s="308">
        <f>'Activity data'!T51*'Activity data'!$C$5*'Activity data'!$C$8*'Activity data'!$C$13</f>
        <v>4.5264177728000007E-3</v>
      </c>
      <c r="U18" s="308">
        <f>'Activity data'!U51*'Activity data'!$C$5*'Activity data'!$C$8*'Activity data'!$C$13</f>
        <v>4.5699194933539328E-3</v>
      </c>
      <c r="V18" s="128"/>
      <c r="W18" s="128"/>
      <c r="X18" s="128"/>
      <c r="Y18" s="128"/>
      <c r="Z18" s="128"/>
      <c r="AA18" s="128"/>
    </row>
    <row r="19" spans="1:27" ht="18" customHeight="1" x14ac:dyDescent="0.35">
      <c r="A19" s="128"/>
      <c r="B19" s="262" t="s">
        <v>27</v>
      </c>
      <c r="C19" s="268">
        <f>'Activity data'!C52*'Activity data'!$D$5*'Activity data'!$D$7*'Activity data'!$C$13</f>
        <v>0</v>
      </c>
      <c r="D19" s="268">
        <f>'Activity data'!D52*'Activity data'!$D$5*'Activity data'!$D$7*'Activity data'!$C$13</f>
        <v>0</v>
      </c>
      <c r="E19" s="268">
        <f>'Activity data'!E52*'Activity data'!$D$5*'Activity data'!$D$7*'Activity data'!$C$13</f>
        <v>0</v>
      </c>
      <c r="F19" s="268">
        <f>'Activity data'!F52*'Activity data'!$D$5*'Activity data'!$D$7*'Activity data'!$C$13</f>
        <v>0</v>
      </c>
      <c r="G19" s="268">
        <f>'Activity data'!G52*'Activity data'!$D$5*'Activity data'!$D$7*'Activity data'!$C$13</f>
        <v>0</v>
      </c>
      <c r="H19" s="268">
        <f>'Activity data'!H52*'Activity data'!$D$5*'Activity data'!$D$7*'Activity data'!$C$13</f>
        <v>0</v>
      </c>
      <c r="I19" s="268">
        <f>'Activity data'!I52*'Activity data'!$D$5*'Activity data'!$D$7*'Activity data'!$C$13</f>
        <v>0</v>
      </c>
      <c r="J19" s="268">
        <f>'Activity data'!J52*'Activity data'!$D$5*'Activity data'!$D$7*'Activity data'!$C$13</f>
        <v>0</v>
      </c>
      <c r="K19" s="268">
        <f>'Activity data'!K52*'Activity data'!$D$5*'Activity data'!$D$7*'Activity data'!$C$13</f>
        <v>0</v>
      </c>
      <c r="L19" s="268">
        <f>'Activity data'!L52*'Activity data'!$D$5*'Activity data'!$D$7*'Activity data'!$C$13</f>
        <v>2.1205800000000001E-8</v>
      </c>
      <c r="M19" s="268">
        <f>'Activity data'!M52*'Activity data'!$D$5*'Activity data'!$D$7*'Activity data'!$C$13</f>
        <v>2.8274400000000001E-8</v>
      </c>
      <c r="N19" s="268">
        <f>'Activity data'!N52*'Activity data'!$D$5*'Activity data'!$D$7*'Activity data'!$C$13</f>
        <v>1.41372E-8</v>
      </c>
      <c r="O19" s="268">
        <f>'Activity data'!O52*'Activity data'!$D$5*'Activity data'!$D$7*'Activity data'!$C$13</f>
        <v>9.4248000000000008E-9</v>
      </c>
      <c r="P19" s="268">
        <f>'Activity data'!P52*'Activity data'!$D$5*'Activity data'!$D$7*'Activity data'!$C$13</f>
        <v>1.6705458E-8</v>
      </c>
      <c r="Q19" s="268">
        <f>'Activity data'!Q52*'Activity data'!$D$5*'Activity data'!$D$7*'Activity data'!$C$13</f>
        <v>1.8920286000000002E-8</v>
      </c>
      <c r="R19" s="268">
        <f>'Activity data'!R52*'Activity data'!$D$5*'Activity data'!$D$7*'Activity data'!$C$13</f>
        <v>2.5918200000000005E-8</v>
      </c>
      <c r="S19" s="308">
        <f>'Activity data'!S52*'Activity data'!$D$5*'Activity data'!$D$7*'Activity data'!$C$13</f>
        <v>1.41372E-8</v>
      </c>
      <c r="T19" s="308">
        <f>'Activity data'!T52*'Activity data'!$D$5*'Activity data'!$D$7*'Activity data'!$C$13</f>
        <v>2.3562000000000002E-9</v>
      </c>
      <c r="U19" s="308">
        <f>'Activity data'!U52*'Activity data'!$D$5*'Activity data'!$D$7*'Activity data'!$C$13</f>
        <v>0</v>
      </c>
      <c r="V19" s="128"/>
      <c r="W19" s="128"/>
      <c r="X19" s="128"/>
      <c r="Y19" s="128"/>
      <c r="Z19" s="128"/>
      <c r="AA19" s="128"/>
    </row>
    <row r="20" spans="1:27" ht="18" customHeight="1" x14ac:dyDescent="0.35">
      <c r="A20" s="128"/>
      <c r="B20" s="262" t="s">
        <v>229</v>
      </c>
      <c r="C20" s="268">
        <f>'Activity data'!C53*'Activity data'!$E$5*'Activity data'!$E$6*'Activity data'!$C$13</f>
        <v>0</v>
      </c>
      <c r="D20" s="268">
        <f>'Activity data'!D53*'Activity data'!$E$5*'Activity data'!$E$6*'Activity data'!$C$13</f>
        <v>0</v>
      </c>
      <c r="E20" s="268">
        <f>'Activity data'!E53*'Activity data'!$E$5*'Activity data'!$E$6*'Activity data'!$C$13</f>
        <v>0</v>
      </c>
      <c r="F20" s="268">
        <f>'Activity data'!F53*'Activity data'!$E$5*'Activity data'!$E$6*'Activity data'!$C$13</f>
        <v>0</v>
      </c>
      <c r="G20" s="268">
        <f>'Activity data'!G53*'Activity data'!$E$5*'Activity data'!$E$6*'Activity data'!$C$13</f>
        <v>0</v>
      </c>
      <c r="H20" s="268">
        <f>'Activity data'!H53*'Activity data'!$E$5*'Activity data'!$E$6*'Activity data'!$C$13</f>
        <v>0</v>
      </c>
      <c r="I20" s="268">
        <f>'Activity data'!I53*'Activity data'!$E$5*'Activity data'!$E$6*'Activity data'!$C$13</f>
        <v>1.3708800000000002E-6</v>
      </c>
      <c r="J20" s="268">
        <f>'Activity data'!J53*'Activity data'!$E$5*'Activity data'!$E$6*'Activity data'!$C$13</f>
        <v>5.3256000000000026E-7</v>
      </c>
      <c r="K20" s="268">
        <f>'Activity data'!K53*'Activity data'!$E$5*'Activity data'!$E$6*'Activity data'!$C$13</f>
        <v>3.8304000000000013E-7</v>
      </c>
      <c r="L20" s="268">
        <f>'Activity data'!L53*'Activity data'!$E$5*'Activity data'!$E$6*'Activity data'!$C$13</f>
        <v>4.6704000000000014E-7</v>
      </c>
      <c r="M20" s="268">
        <f>'Activity data'!M53*'Activity data'!$E$5*'Activity data'!$E$6*'Activity data'!$C$13</f>
        <v>4.8888000000000018E-7</v>
      </c>
      <c r="N20" s="268">
        <f>'Activity data'!N53*'Activity data'!$E$5*'Activity data'!$E$6*'Activity data'!$C$13</f>
        <v>4.6704000000000014E-7</v>
      </c>
      <c r="O20" s="268">
        <f>'Activity data'!O53*'Activity data'!$E$5*'Activity data'!$E$6*'Activity data'!$C$13</f>
        <v>9.1766640000000032E-7</v>
      </c>
      <c r="P20" s="268">
        <f>'Activity data'!P53*'Activity data'!$E$5*'Activity data'!$E$6*'Activity data'!$C$13</f>
        <v>9.9548400000000002E-7</v>
      </c>
      <c r="Q20" s="268">
        <f>'Activity data'!Q53*'Activity data'!$E$5*'Activity data'!$E$6*'Activity data'!$C$13</f>
        <v>9.4815840000000017E-7</v>
      </c>
      <c r="R20" s="268">
        <f>'Activity data'!R53*'Activity data'!$E$5*'Activity data'!$E$6*'Activity data'!$C$13</f>
        <v>8.2468848000000037E-7</v>
      </c>
      <c r="S20" s="308">
        <f>'Activity data'!S53*'Activity data'!$E$5*'Activity data'!$E$6*'Activity data'!$C$13</f>
        <v>1.2901761600000003E-6</v>
      </c>
      <c r="T20" s="308">
        <f>'Activity data'!T53*'Activity data'!$E$5*'Activity data'!$E$6*'Activity data'!$C$13</f>
        <v>1.6699200000000002E-6</v>
      </c>
      <c r="U20" s="308">
        <f>'Activity data'!U53*'Activity data'!$E$5*'Activity data'!$E$6*'Activity data'!$C$13</f>
        <v>1.7404800000000002E-6</v>
      </c>
      <c r="V20" s="128"/>
      <c r="W20" s="128"/>
      <c r="X20" s="128"/>
      <c r="Y20" s="128"/>
      <c r="Z20" s="128"/>
      <c r="AA20" s="128"/>
    </row>
    <row r="21" spans="1:27" ht="18" customHeight="1" x14ac:dyDescent="0.35">
      <c r="A21" s="128"/>
      <c r="B21" s="262" t="s">
        <v>29</v>
      </c>
      <c r="C21" s="268">
        <f>'Activity data'!C54*'Activity data'!$F$5*'Activity data'!$F$6*'Activity data'!$C$13</f>
        <v>2.4230304000000006E-9</v>
      </c>
      <c r="D21" s="268">
        <f>'Activity data'!D54*'Activity data'!$F$5*'Activity data'!$F$6*'Activity data'!$C$13</f>
        <v>1.6225888000000003E-9</v>
      </c>
      <c r="E21" s="268">
        <f>'Activity data'!E54*'Activity data'!$F$5*'Activity data'!$F$6*'Activity data'!$C$13</f>
        <v>1.2813920000000003E-9</v>
      </c>
      <c r="F21" s="268">
        <f>'Activity data'!F54*'Activity data'!$F$5*'Activity data'!$F$6*'Activity data'!$C$13</f>
        <v>1.1755296000000001E-9</v>
      </c>
      <c r="G21" s="268">
        <f>'Activity data'!G54*'Activity data'!$F$5*'Activity data'!$F$6*'Activity data'!$C$13</f>
        <v>1.0414880000000005E-9</v>
      </c>
      <c r="H21" s="268">
        <f>'Activity data'!H54*'Activity data'!$F$5*'Activity data'!$F$6*'Activity data'!$C$13</f>
        <v>6.696368000000003E-10</v>
      </c>
      <c r="I21" s="268">
        <f>'Activity data'!I54*'Activity data'!$F$5*'Activity data'!$F$6*'Activity data'!$C$13</f>
        <v>5.0475040000000006E-10</v>
      </c>
      <c r="J21" s="268">
        <f>'Activity data'!J54*'Activity data'!$F$5*'Activity data'!$F$6*'Activity data'!$C$13</f>
        <v>4.4858240000000021E-10</v>
      </c>
      <c r="K21" s="268">
        <f>'Activity data'!K54*'Activity data'!$F$5*'Activity data'!$F$6*'Activity data'!$C$13</f>
        <v>2.711296000000001E-10</v>
      </c>
      <c r="L21" s="268">
        <f>'Activity data'!L54*'Activity data'!$F$5*'Activity data'!$F$6*'Activity data'!$C$13</f>
        <v>2.134384000000001E-10</v>
      </c>
      <c r="M21" s="268">
        <f>'Activity data'!M54*'Activity data'!$F$5*'Activity data'!$F$6*'Activity data'!$C$13</f>
        <v>1.6507680000000008E-10</v>
      </c>
      <c r="N21" s="268">
        <f>'Activity data'!N54*'Activity data'!$F$5*'Activity data'!$F$6*'Activity data'!$C$13</f>
        <v>1.0586240000000004E-10</v>
      </c>
      <c r="O21" s="268">
        <f>'Activity data'!O54*'Activity data'!$F$5*'Activity data'!$F$6*'Activity data'!$C$13</f>
        <v>9.8246400000000038E-11</v>
      </c>
      <c r="P21" s="268">
        <f>'Activity data'!P54*'Activity data'!$F$5*'Activity data'!$F$6*'Activity data'!$C$13</f>
        <v>7.6260912000000039E-11</v>
      </c>
      <c r="Q21" s="268">
        <f>'Activity data'!Q54*'Activity data'!$F$5*'Activity data'!$F$6*'Activity data'!$C$13</f>
        <v>6.3521248000000026E-11</v>
      </c>
      <c r="R21" s="268">
        <f>'Activity data'!R54*'Activity data'!$F$5*'Activity data'!$F$6*'Activity data'!$C$13</f>
        <v>3.4913648000000011E-11</v>
      </c>
      <c r="S21" s="308">
        <f>'Activity data'!S54*'Activity data'!$F$5*'Activity data'!$F$6*'Activity data'!$C$13</f>
        <v>1.9040000000000006E-11</v>
      </c>
      <c r="T21" s="308">
        <f>'Activity data'!T54*'Activity data'!$F$5*'Activity data'!$F$6*'Activity data'!$C$13</f>
        <v>3.3891200000000013E-11</v>
      </c>
      <c r="U21" s="308">
        <f>'Activity data'!U54*'Activity data'!$F$5*'Activity data'!$F$6*'Activity data'!$C$13</f>
        <v>3.3924452780217403E-11</v>
      </c>
      <c r="V21" s="128"/>
      <c r="W21" s="128"/>
      <c r="X21" s="128"/>
      <c r="Y21" s="128"/>
      <c r="Z21" s="128"/>
      <c r="AA21" s="128"/>
    </row>
    <row r="22" spans="1:27" ht="18" customHeight="1" x14ac:dyDescent="0.35">
      <c r="A22" s="128"/>
      <c r="B22" s="262" t="s">
        <v>230</v>
      </c>
      <c r="C22" s="268">
        <f>'Activity data'!C55*'Activity data'!$G$5*'Activity data'!$G$6*'Activity data'!$C$13</f>
        <v>5.3619763750000007E-5</v>
      </c>
      <c r="D22" s="268">
        <f>'Activity data'!D55*'Activity data'!$G$5*'Activity data'!$G$6*'Activity data'!$C$13</f>
        <v>3.6114175650000004E-5</v>
      </c>
      <c r="E22" s="268">
        <f>'Activity data'!E55*'Activity data'!$G$5*'Activity data'!$G$6*'Activity data'!$C$13</f>
        <v>6.7862572050000002E-5</v>
      </c>
      <c r="F22" s="268">
        <f>'Activity data'!F55*'Activity data'!$G$5*'Activity data'!$G$6*'Activity data'!$C$13</f>
        <v>1.2311497485000003E-4</v>
      </c>
      <c r="G22" s="268">
        <f>'Activity data'!G55*'Activity data'!$G$5*'Activity data'!$G$6*'Activity data'!$C$13</f>
        <v>1.4120266685000002E-4</v>
      </c>
      <c r="H22" s="268">
        <f>'Activity data'!H55*'Activity data'!$G$5*'Activity data'!$G$6*'Activity data'!$C$13</f>
        <v>1.3746770834999997E-4</v>
      </c>
      <c r="I22" s="268">
        <f>'Activity data'!I55*'Activity data'!$G$5*'Activity data'!$G$6*'Activity data'!$C$13</f>
        <v>1.325298184E-4</v>
      </c>
      <c r="J22" s="268">
        <f>'Activity data'!J55*'Activity data'!$G$5*'Activity data'!$G$6*'Activity data'!$C$13</f>
        <v>9.4960383E-5</v>
      </c>
      <c r="K22" s="268">
        <f>'Activity data'!K55*'Activity data'!$G$5*'Activity data'!$G$6*'Activity data'!$C$13</f>
        <v>1.0371442620000001E-4</v>
      </c>
      <c r="L22" s="268">
        <f>'Activity data'!L55*'Activity data'!$G$5*'Activity data'!$G$6*'Activity data'!$C$13</f>
        <v>8.3332045649999996E-5</v>
      </c>
      <c r="M22" s="268">
        <f>'Activity data'!M55*'Activity data'!$G$5*'Activity data'!$G$6*'Activity data'!$C$13</f>
        <v>7.0315315549500002E-5</v>
      </c>
      <c r="N22" s="268">
        <f>'Activity data'!N55*'Activity data'!$G$5*'Activity data'!$G$6*'Activity data'!$C$13</f>
        <v>5.9648798716500005E-5</v>
      </c>
      <c r="O22" s="268">
        <f>'Activity data'!O55*'Activity data'!$G$5*'Activity data'!$G$6*'Activity data'!$C$13</f>
        <v>5.7268530900000002E-5</v>
      </c>
      <c r="P22" s="268">
        <f>'Activity data'!P55*'Activity data'!$G$5*'Activity data'!$G$6*'Activity data'!$C$13</f>
        <v>5.421392819325E-5</v>
      </c>
      <c r="Q22" s="268">
        <f>'Activity data'!Q55*'Activity data'!$G$5*'Activity data'!$G$6*'Activity data'!$C$13</f>
        <v>5.8562506647750005E-5</v>
      </c>
      <c r="R22" s="268">
        <f>'Activity data'!R55*'Activity data'!$G$5*'Activity data'!$G$6*'Activity data'!$C$13</f>
        <v>5.5063441381200006E-5</v>
      </c>
      <c r="S22" s="308">
        <f>'Activity data'!S55*'Activity data'!$G$5*'Activity data'!$G$6*'Activity data'!$C$13</f>
        <v>5.2416302660400012E-5</v>
      </c>
      <c r="T22" s="308">
        <f>'Activity data'!T55*'Activity data'!$G$5*'Activity data'!$G$6*'Activity data'!$C$13</f>
        <v>5.0970316600000002E-5</v>
      </c>
      <c r="U22" s="308">
        <f>'Activity data'!U55*'Activity data'!$G$5*'Activity data'!$G$6*'Activity data'!$C$13</f>
        <v>4.9707686215728748E-5</v>
      </c>
      <c r="V22" s="128"/>
      <c r="W22" s="128"/>
      <c r="X22" s="128"/>
      <c r="Y22" s="128"/>
      <c r="Z22" s="128"/>
      <c r="AA22" s="128"/>
    </row>
    <row r="23" spans="1:27" ht="18" customHeight="1" x14ac:dyDescent="0.35">
      <c r="A23" s="128"/>
      <c r="B23" s="262" t="s">
        <v>234</v>
      </c>
      <c r="C23" s="268">
        <f>'Activity data'!C56*'Activity data'!$H$5*'Activity data'!$H$6*'Activity data'!$C$13</f>
        <v>0</v>
      </c>
      <c r="D23" s="268">
        <f>'Activity data'!D56*'Activity data'!$H$5*'Activity data'!$H$6*'Activity data'!$C$13</f>
        <v>0</v>
      </c>
      <c r="E23" s="268">
        <f>'Activity data'!E56*'Activity data'!$H$5*'Activity data'!$H$6*'Activity data'!$C$13</f>
        <v>0</v>
      </c>
      <c r="F23" s="268">
        <f>'Activity data'!F56*'Activity data'!$H$5*'Activity data'!$H$6*'Activity data'!$C$13</f>
        <v>0</v>
      </c>
      <c r="G23" s="268">
        <f>'Activity data'!G56*'Activity data'!$H$5*'Activity data'!$H$6*'Activity data'!$C$13</f>
        <v>0</v>
      </c>
      <c r="H23" s="268">
        <f>'Activity data'!H56*'Activity data'!$H$5*'Activity data'!$H$6*'Activity data'!$C$13</f>
        <v>0</v>
      </c>
      <c r="I23" s="268">
        <f>'Activity data'!I56*'Activity data'!$H$5*'Activity data'!$H$6*'Activity data'!$C$13</f>
        <v>0</v>
      </c>
      <c r="J23" s="268">
        <f>'Activity data'!J56*'Activity data'!$H$5*'Activity data'!$H$6*'Activity data'!$C$13</f>
        <v>0</v>
      </c>
      <c r="K23" s="268">
        <f>'Activity data'!K56*'Activity data'!$H$5*'Activity data'!$H$6*'Activity data'!$C$13</f>
        <v>0</v>
      </c>
      <c r="L23" s="268">
        <f>'Activity data'!L56*'Activity data'!$H$5*'Activity data'!$H$6*'Activity data'!$C$13</f>
        <v>0</v>
      </c>
      <c r="M23" s="268">
        <f>'Activity data'!M56*'Activity data'!$H$5*'Activity data'!$H$6*'Activity data'!$C$13</f>
        <v>0</v>
      </c>
      <c r="N23" s="268">
        <f>'Activity data'!N56*'Activity data'!$H$5*'Activity data'!$H$6*'Activity data'!$C$13</f>
        <v>0</v>
      </c>
      <c r="O23" s="268">
        <f>'Activity data'!O56*'Activity data'!$H$5*'Activity data'!$H$6*'Activity data'!$C$13</f>
        <v>0</v>
      </c>
      <c r="P23" s="268">
        <f>'Activity data'!P56*'Activity data'!$H$5*'Activity data'!$H$6*'Activity data'!$C$13</f>
        <v>0</v>
      </c>
      <c r="Q23" s="268">
        <f>'Activity data'!Q56*'Activity data'!$H$5*'Activity data'!$H$6*'Activity data'!$C$13</f>
        <v>0</v>
      </c>
      <c r="R23" s="268">
        <f>'Activity data'!R56*'Activity data'!$H$5*'Activity data'!$H$6*'Activity data'!$C$13</f>
        <v>0</v>
      </c>
      <c r="S23" s="308">
        <f>'Activity data'!S56*'Activity data'!$H$5*'Activity data'!$H$6*'Activity data'!$C$13</f>
        <v>0</v>
      </c>
      <c r="T23" s="308">
        <f>'Activity data'!T56*'Activity data'!$H$5*'Activity data'!$H$6*'Activity data'!$C$13</f>
        <v>0</v>
      </c>
      <c r="U23" s="308">
        <f>'Activity data'!U56*'Activity data'!$H$5*'Activity data'!$H$6*'Activity data'!$C$13</f>
        <v>0</v>
      </c>
      <c r="V23" s="128"/>
      <c r="W23" s="128"/>
      <c r="X23" s="128"/>
      <c r="Y23" s="128"/>
      <c r="Z23" s="128"/>
      <c r="AA23" s="128"/>
    </row>
    <row r="24" spans="1:27" ht="18" customHeight="1" x14ac:dyDescent="0.35">
      <c r="A24" s="128"/>
      <c r="B24" s="262" t="s">
        <v>80</v>
      </c>
      <c r="C24" s="268">
        <f>'Activity data'!C57*'Activity data'!$I$5*'Activity data'!$I$6*'Activity data'!$C$13</f>
        <v>0</v>
      </c>
      <c r="D24" s="268">
        <f>'Activity data'!D57*'Activity data'!$I$5*'Activity data'!$I$6*'Activity data'!$C$13</f>
        <v>0</v>
      </c>
      <c r="E24" s="268">
        <f>'Activity data'!E57*'Activity data'!$I$5*'Activity data'!$I$6*'Activity data'!$C$13</f>
        <v>0</v>
      </c>
      <c r="F24" s="268">
        <f>'Activity data'!F57*'Activity data'!$I$5*'Activity data'!$I$6*'Activity data'!$C$13</f>
        <v>0</v>
      </c>
      <c r="G24" s="268">
        <f>'Activity data'!G57*'Activity data'!$I$5*'Activity data'!$I$6*'Activity data'!$C$13</f>
        <v>0</v>
      </c>
      <c r="H24" s="268">
        <f>'Activity data'!H57*'Activity data'!$I$5*'Activity data'!$I$6*'Activity data'!$C$13</f>
        <v>0</v>
      </c>
      <c r="I24" s="268">
        <f>'Activity data'!I57*'Activity data'!$I$5*'Activity data'!$I$6*'Activity data'!$C$13</f>
        <v>0</v>
      </c>
      <c r="J24" s="268">
        <f>'Activity data'!J57*'Activity data'!$I$5*'Activity data'!$I$6*'Activity data'!$C$13</f>
        <v>0</v>
      </c>
      <c r="K24" s="268">
        <f>'Activity data'!K57*'Activity data'!$I$5*'Activity data'!$I$6*'Activity data'!$C$13</f>
        <v>0</v>
      </c>
      <c r="L24" s="268">
        <f>'Activity data'!L57*'Activity data'!$I$5*'Activity data'!$I$6*'Activity data'!$C$13</f>
        <v>0</v>
      </c>
      <c r="M24" s="268">
        <f>'Activity data'!M57*'Activity data'!$I$5*'Activity data'!$I$6*'Activity data'!$C$13</f>
        <v>0</v>
      </c>
      <c r="N24" s="268">
        <f>'Activity data'!N57*'Activity data'!$I$5*'Activity data'!$I$6*'Activity data'!$C$13</f>
        <v>0</v>
      </c>
      <c r="O24" s="268">
        <f>'Activity data'!O57*'Activity data'!$I$5*'Activity data'!$I$6*'Activity data'!$C$13</f>
        <v>0</v>
      </c>
      <c r="P24" s="268">
        <f>'Activity data'!P57*'Activity data'!$I$5*'Activity data'!$I$6*'Activity data'!$C$13</f>
        <v>0</v>
      </c>
      <c r="Q24" s="268">
        <f>'Activity data'!Q57*'Activity data'!$I$5*'Activity data'!$I$6*'Activity data'!$C$13</f>
        <v>0</v>
      </c>
      <c r="R24" s="268">
        <f>'Activity data'!R57*'Activity data'!$I$5*'Activity data'!$I$6*'Activity data'!$C$13</f>
        <v>0</v>
      </c>
      <c r="S24" s="308">
        <f>'Activity data'!S57*'Activity data'!$I$5*'Activity data'!$I$6*'Activity data'!$C$13</f>
        <v>2.0160000000000003E-8</v>
      </c>
      <c r="T24" s="308">
        <f>'Activity data'!T57*'Activity data'!$I$5*'Activity data'!$I$6*'Activity data'!$C$13</f>
        <v>2.6880000000000006E-8</v>
      </c>
      <c r="U24" s="308">
        <f>'Activity data'!U57*'Activity data'!$I$5*'Activity data'!$I$6*'Activity data'!$C$13</f>
        <v>2.6880000000000006E-8</v>
      </c>
      <c r="V24" s="128"/>
      <c r="W24" s="128"/>
      <c r="X24" s="128"/>
      <c r="Y24" s="128"/>
      <c r="Z24" s="128"/>
      <c r="AA24" s="128"/>
    </row>
    <row r="25" spans="1:27" ht="18" customHeight="1" x14ac:dyDescent="0.35">
      <c r="A25" s="128"/>
      <c r="B25" s="262" t="s">
        <v>235</v>
      </c>
      <c r="C25" s="268">
        <f>'Activity data'!C58*'Activity data'!$J$5*'Activity data'!$J$6*'Activity data'!$C$13</f>
        <v>2.1033759600000009E-5</v>
      </c>
      <c r="D25" s="268">
        <f>'Activity data'!D58*'Activity data'!$J$5*'Activity data'!$J$6*'Activity data'!$C$13</f>
        <v>2.1956625600000011E-5</v>
      </c>
      <c r="E25" s="268">
        <f>'Activity data'!E58*'Activity data'!$J$5*'Activity data'!$J$6*'Activity data'!$C$13</f>
        <v>2.1600121200000004E-5</v>
      </c>
      <c r="F25" s="268">
        <f>'Activity data'!F58*'Activity data'!$J$5*'Activity data'!$J$6*'Activity data'!$C$13</f>
        <v>1.5170400000000003E-5</v>
      </c>
      <c r="G25" s="268">
        <f>'Activity data'!G58*'Activity data'!$J$5*'Activity data'!$J$6*'Activity data'!$C$13</f>
        <v>1.0765927200000004E-5</v>
      </c>
      <c r="H25" s="268">
        <f>'Activity data'!H58*'Activity data'!$J$5*'Activity data'!$J$6*'Activity data'!$C$13</f>
        <v>1.6669741200000006E-5</v>
      </c>
      <c r="I25" s="268">
        <f>'Activity data'!I58*'Activity data'!$J$5*'Activity data'!$J$6*'Activity data'!$C$13</f>
        <v>2.1043873200000003E-5</v>
      </c>
      <c r="J25" s="268">
        <f>'Activity data'!J58*'Activity data'!$J$5*'Activity data'!$J$6*'Activity data'!$C$13</f>
        <v>1.2844272E-5</v>
      </c>
      <c r="K25" s="268">
        <f>'Activity data'!K58*'Activity data'!$J$5*'Activity data'!$J$6*'Activity data'!$C$13</f>
        <v>9.0516720000000002E-6</v>
      </c>
      <c r="L25" s="268">
        <f>'Activity data'!L58*'Activity data'!$J$5*'Activity data'!$J$6*'Activity data'!$C$13</f>
        <v>7.4436096000000011E-6</v>
      </c>
      <c r="M25" s="268">
        <f>'Activity data'!M58*'Activity data'!$J$5*'Activity data'!$J$6*'Activity data'!$C$13</f>
        <v>6.4448916000000025E-6</v>
      </c>
      <c r="N25" s="268">
        <f>'Activity data'!N58*'Activity data'!$J$5*'Activity data'!$J$6*'Activity data'!$C$13</f>
        <v>5.3956056000000022E-6</v>
      </c>
      <c r="O25" s="268">
        <f>'Activity data'!O58*'Activity data'!$J$5*'Activity data'!$J$6*'Activity data'!$C$13</f>
        <v>4.1743884000000013E-6</v>
      </c>
      <c r="P25" s="268">
        <f>'Activity data'!P58*'Activity data'!$J$5*'Activity data'!$J$6*'Activity data'!$C$13</f>
        <v>2.7817456800000005E-6</v>
      </c>
      <c r="Q25" s="268">
        <f>'Activity data'!Q58*'Activity data'!$J$5*'Activity data'!$J$6*'Activity data'!$C$13</f>
        <v>1.7203233600000003E-6</v>
      </c>
      <c r="R25" s="268">
        <f>'Activity data'!R58*'Activity data'!$J$5*'Activity data'!$J$6*'Activity data'!$C$13</f>
        <v>1.4425533360000003E-6</v>
      </c>
      <c r="S25" s="308">
        <f>'Activity data'!S58*'Activity data'!$J$5*'Activity data'!$J$6*'Activity data'!$C$13</f>
        <v>1.5478359120000005E-6</v>
      </c>
      <c r="T25" s="308">
        <f>'Activity data'!T58*'Activity data'!$J$5*'Activity data'!$J$6*'Activity data'!$C$13</f>
        <v>1.8684876000000003E-6</v>
      </c>
      <c r="U25" s="308">
        <f>'Activity data'!U58*'Activity data'!$J$5*'Activity data'!$J$6*'Activity data'!$C$13</f>
        <v>1.8341990248141742E-6</v>
      </c>
      <c r="V25" s="128"/>
      <c r="W25" s="128"/>
      <c r="X25" s="128"/>
      <c r="Y25" s="128"/>
      <c r="Z25" s="128"/>
      <c r="AA25" s="128"/>
    </row>
    <row r="26" spans="1:27" ht="18" customHeight="1" x14ac:dyDescent="0.35">
      <c r="A26" s="128"/>
      <c r="B26" s="302" t="s">
        <v>232</v>
      </c>
      <c r="C26" s="303">
        <f>'Activity data'!C59*'Activity data'!$K$5*'Activity data'!$K$6*'Activity data'!$C$13</f>
        <v>1.3263096000000003E-5</v>
      </c>
      <c r="D26" s="303">
        <f>'Activity data'!D59*'Activity data'!$K$5*'Activity data'!$K$6*'Activity data'!$C$13</f>
        <v>1.0387608000000002E-5</v>
      </c>
      <c r="E26" s="303">
        <f>'Activity data'!E59*'Activity data'!$K$5*'Activity data'!$K$6*'Activity data'!$C$13</f>
        <v>1.2405624000000003E-5</v>
      </c>
      <c r="F26" s="303">
        <f>'Activity data'!F59*'Activity data'!$K$5*'Activity data'!$K$6*'Activity data'!$C$13</f>
        <v>1.2559008000000003E-5</v>
      </c>
      <c r="G26" s="303">
        <f>'Activity data'!G59*'Activity data'!$K$5*'Activity data'!$K$6*'Activity data'!$C$13</f>
        <v>1.1627616000000004E-5</v>
      </c>
      <c r="H26" s="303">
        <f>'Activity data'!H59*'Activity data'!$K$5*'Activity data'!$K$6*'Activity data'!$C$13</f>
        <v>2.8477680000000005E-6</v>
      </c>
      <c r="I26" s="303">
        <f>'Activity data'!I59*'Activity data'!$K$5*'Activity data'!$K$6*'Activity data'!$C$13</f>
        <v>0</v>
      </c>
      <c r="J26" s="303">
        <f>'Activity data'!J59*'Activity data'!$K$5*'Activity data'!$K$6*'Activity data'!$C$13</f>
        <v>1.6632000000000004E-6</v>
      </c>
      <c r="K26" s="303">
        <f>'Activity data'!K59*'Activity data'!$K$5*'Activity data'!$K$6*'Activity data'!$C$13</f>
        <v>1.8794160000000006E-6</v>
      </c>
      <c r="L26" s="303">
        <f>'Activity data'!L59*'Activity data'!$K$5*'Activity data'!$K$6*'Activity data'!$C$13</f>
        <v>1.7001600000000002E-6</v>
      </c>
      <c r="M26" s="303">
        <f>'Activity data'!M59*'Activity data'!$K$5*'Activity data'!$K$6*'Activity data'!$C$13</f>
        <v>1.6280880000000002E-6</v>
      </c>
      <c r="N26" s="303">
        <f>'Activity data'!N59*'Activity data'!$K$5*'Activity data'!$K$6*'Activity data'!$C$13</f>
        <v>1.2788160000000004E-6</v>
      </c>
      <c r="O26" s="303">
        <f>'Activity data'!O59*'Activity data'!$K$5*'Activity data'!$K$6*'Activity data'!$C$13</f>
        <v>1.7666880000000005E-6</v>
      </c>
      <c r="P26" s="303">
        <f>'Activity data'!P59*'Activity data'!$K$5*'Activity data'!$K$6*'Activity data'!$C$13</f>
        <v>4.0449948000000017E-6</v>
      </c>
      <c r="Q26" s="303">
        <f>'Activity data'!Q59*'Activity data'!$K$5*'Activity data'!$K$6*'Activity data'!$C$13</f>
        <v>4.1726916000000007E-6</v>
      </c>
      <c r="R26" s="303">
        <f>'Activity data'!R59*'Activity data'!$K$5*'Activity data'!$K$6*'Activity data'!$C$13</f>
        <v>4.4974018320000002E-6</v>
      </c>
      <c r="S26" s="309">
        <f>'Activity data'!S59*'Activity data'!$K$5*'Activity data'!$K$6*'Activity data'!$C$13</f>
        <v>4.4990539440000005E-6</v>
      </c>
      <c r="T26" s="309">
        <f>'Activity data'!T59*'Activity data'!$K$5*'Activity data'!$K$6*'Activity data'!$C$13</f>
        <v>2.6075280000000008E-6</v>
      </c>
      <c r="U26" s="309">
        <f>'Activity data'!U59*'Activity data'!$K$5*'Activity data'!$K$6*'Activity data'!$C$13</f>
        <v>1.890258923027264E-6</v>
      </c>
      <c r="V26" s="128"/>
      <c r="W26" s="128"/>
      <c r="X26" s="128"/>
      <c r="Y26" s="128"/>
      <c r="Z26" s="128"/>
      <c r="AA26" s="128"/>
    </row>
    <row r="27" spans="1:27" ht="18" customHeight="1" x14ac:dyDescent="0.35">
      <c r="A27" s="128"/>
      <c r="B27" s="305" t="s">
        <v>357</v>
      </c>
      <c r="C27" s="306">
        <f t="shared" ref="C27:U27" si="2">SUM(C18:C26)</f>
        <v>5.0138509847804016E-3</v>
      </c>
      <c r="D27" s="306">
        <f t="shared" si="2"/>
        <v>4.9898572286388018E-3</v>
      </c>
      <c r="E27" s="306">
        <f t="shared" si="2"/>
        <v>4.3920375282420019E-3</v>
      </c>
      <c r="F27" s="306">
        <f t="shared" si="2"/>
        <v>4.5800456287796E-3</v>
      </c>
      <c r="G27" s="306">
        <f t="shared" si="2"/>
        <v>4.7585582627380019E-3</v>
      </c>
      <c r="H27" s="306">
        <f t="shared" si="2"/>
        <v>4.3306335863868015E-3</v>
      </c>
      <c r="I27" s="306">
        <f t="shared" si="2"/>
        <v>4.4502719051504012E-3</v>
      </c>
      <c r="J27" s="306">
        <f t="shared" si="2"/>
        <v>4.1436705595824016E-3</v>
      </c>
      <c r="K27" s="306">
        <f t="shared" si="2"/>
        <v>4.3555630589296014E-3</v>
      </c>
      <c r="L27" s="306">
        <f t="shared" si="2"/>
        <v>4.4285220408884001E-3</v>
      </c>
      <c r="M27" s="306">
        <f t="shared" si="2"/>
        <v>4.3360897234263002E-3</v>
      </c>
      <c r="N27" s="306">
        <f t="shared" si="2"/>
        <v>3.6474504169789006E-3</v>
      </c>
      <c r="O27" s="306">
        <f t="shared" si="2"/>
        <v>3.9177323999464008E-3</v>
      </c>
      <c r="P27" s="306">
        <f t="shared" si="2"/>
        <v>4.4081615935921631E-3</v>
      </c>
      <c r="Q27" s="306">
        <f t="shared" si="2"/>
        <v>4.5722161998149992E-3</v>
      </c>
      <c r="R27" s="306">
        <f t="shared" si="2"/>
        <v>4.8553055261428505E-3</v>
      </c>
      <c r="S27" s="310">
        <f t="shared" si="2"/>
        <v>4.5290934769164001E-3</v>
      </c>
      <c r="T27" s="310">
        <f t="shared" si="2"/>
        <v>4.5835632950911994E-3</v>
      </c>
      <c r="U27" s="310">
        <f t="shared" si="2"/>
        <v>4.6251190314419554E-3</v>
      </c>
      <c r="V27" s="128"/>
      <c r="W27" s="128"/>
      <c r="X27" s="128"/>
      <c r="Y27" s="128"/>
      <c r="Z27" s="128"/>
      <c r="AA27" s="128"/>
    </row>
    <row r="28" spans="1:27" ht="18" customHeight="1" x14ac:dyDescent="0.35">
      <c r="A28" s="128"/>
      <c r="B28" s="305" t="s">
        <v>319</v>
      </c>
      <c r="C28" s="305">
        <f t="shared" ref="C28:U28" si="3">C27*1000</f>
        <v>5.0138509847804018</v>
      </c>
      <c r="D28" s="305">
        <f t="shared" si="3"/>
        <v>4.9898572286388019</v>
      </c>
      <c r="E28" s="305">
        <f t="shared" si="3"/>
        <v>4.3920375282420023</v>
      </c>
      <c r="F28" s="305">
        <f t="shared" si="3"/>
        <v>4.5800456287796001</v>
      </c>
      <c r="G28" s="305">
        <f t="shared" si="3"/>
        <v>4.7585582627380019</v>
      </c>
      <c r="H28" s="305">
        <f t="shared" si="3"/>
        <v>4.3306335863868011</v>
      </c>
      <c r="I28" s="305">
        <f t="shared" si="3"/>
        <v>4.4502719051504016</v>
      </c>
      <c r="J28" s="305">
        <f t="shared" si="3"/>
        <v>4.1436705595824019</v>
      </c>
      <c r="K28" s="305">
        <f t="shared" si="3"/>
        <v>4.3555630589296017</v>
      </c>
      <c r="L28" s="305">
        <f t="shared" si="3"/>
        <v>4.4285220408884003</v>
      </c>
      <c r="M28" s="305">
        <f t="shared" si="3"/>
        <v>4.3360897234263005</v>
      </c>
      <c r="N28" s="305">
        <f t="shared" si="3"/>
        <v>3.6474504169789008</v>
      </c>
      <c r="O28" s="305">
        <f t="shared" si="3"/>
        <v>3.9177323999464009</v>
      </c>
      <c r="P28" s="305">
        <f t="shared" si="3"/>
        <v>4.4081615935921628</v>
      </c>
      <c r="Q28" s="305">
        <f t="shared" si="3"/>
        <v>4.5722161998149993</v>
      </c>
      <c r="R28" s="305">
        <f t="shared" si="3"/>
        <v>4.8553055261428506</v>
      </c>
      <c r="S28" s="305">
        <f t="shared" si="3"/>
        <v>4.5290934769164002</v>
      </c>
      <c r="T28" s="305">
        <f t="shared" si="3"/>
        <v>4.5835632950911993</v>
      </c>
      <c r="U28" s="305">
        <f t="shared" si="3"/>
        <v>4.6251190314419555</v>
      </c>
      <c r="V28" s="128"/>
      <c r="W28" s="128"/>
      <c r="X28" s="128"/>
      <c r="Y28" s="128"/>
      <c r="Z28" s="128"/>
      <c r="AA28" s="128"/>
    </row>
    <row r="29" spans="1:27" ht="18" customHeight="1" x14ac:dyDescent="0.35">
      <c r="A29" s="128"/>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row>
    <row r="30" spans="1:27" ht="18" customHeight="1" x14ac:dyDescent="0.35">
      <c r="A30" s="128"/>
      <c r="B30" s="261" t="s">
        <v>78</v>
      </c>
      <c r="C30" s="300" t="s">
        <v>74</v>
      </c>
      <c r="D30" s="300">
        <v>21</v>
      </c>
      <c r="E30" s="300" t="s">
        <v>236</v>
      </c>
      <c r="F30" s="300">
        <v>310</v>
      </c>
      <c r="G30" s="128"/>
      <c r="H30" s="128"/>
      <c r="I30" s="128"/>
      <c r="J30" s="128"/>
      <c r="K30" s="128"/>
      <c r="L30" s="128"/>
      <c r="M30" s="128"/>
      <c r="N30" s="128"/>
      <c r="O30" s="128"/>
      <c r="P30" s="128"/>
      <c r="Q30" s="128"/>
      <c r="R30" s="128"/>
      <c r="S30" s="128"/>
      <c r="T30" s="128"/>
      <c r="U30" s="128"/>
      <c r="V30" s="128"/>
      <c r="W30" s="128"/>
      <c r="X30" s="128"/>
      <c r="Y30" s="128"/>
      <c r="Z30" s="128"/>
      <c r="AA30" s="128"/>
    </row>
    <row r="31" spans="1:27" ht="18" customHeight="1" x14ac:dyDescent="0.35">
      <c r="A31" s="128"/>
      <c r="B31" s="216" t="s">
        <v>79</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row>
    <row r="32" spans="1:27" ht="18" customHeight="1" x14ac:dyDescent="0.35">
      <c r="A32" s="128"/>
      <c r="B32" s="261" t="s">
        <v>227</v>
      </c>
      <c r="C32" s="261">
        <v>2005</v>
      </c>
      <c r="D32" s="261">
        <v>2006</v>
      </c>
      <c r="E32" s="261">
        <v>2007</v>
      </c>
      <c r="F32" s="261">
        <v>2008</v>
      </c>
      <c r="G32" s="261">
        <v>2009</v>
      </c>
      <c r="H32" s="261">
        <v>2010</v>
      </c>
      <c r="I32" s="261">
        <v>2011</v>
      </c>
      <c r="J32" s="261">
        <v>2012</v>
      </c>
      <c r="K32" s="261">
        <v>2013</v>
      </c>
      <c r="L32" s="261">
        <v>2014</v>
      </c>
      <c r="M32" s="261">
        <v>2015</v>
      </c>
      <c r="N32" s="261">
        <v>2016</v>
      </c>
      <c r="O32" s="261">
        <v>2017</v>
      </c>
      <c r="P32" s="261">
        <v>2018</v>
      </c>
      <c r="Q32" s="261">
        <v>2019</v>
      </c>
      <c r="R32" s="261">
        <v>2020</v>
      </c>
      <c r="S32" s="261">
        <v>2021</v>
      </c>
      <c r="T32" s="261">
        <v>2022</v>
      </c>
      <c r="U32" s="261">
        <v>2023</v>
      </c>
      <c r="V32" s="128"/>
      <c r="W32" s="128"/>
      <c r="X32" s="128"/>
      <c r="Y32" s="128"/>
      <c r="Z32" s="128"/>
      <c r="AA32" s="128"/>
    </row>
    <row r="33" spans="1:27" ht="18" customHeight="1" x14ac:dyDescent="0.35">
      <c r="A33" s="128"/>
      <c r="B33" s="262" t="s">
        <v>24</v>
      </c>
      <c r="C33" s="268">
        <f t="shared" ref="C33:U41" si="4">(C4*$D$30/1000)+(C18*$F$30/1000)</f>
        <v>5.5170437754880021E-3</v>
      </c>
      <c r="D33" s="268">
        <f t="shared" si="4"/>
        <v>5.5119648604160017E-3</v>
      </c>
      <c r="E33" s="268">
        <f t="shared" si="4"/>
        <v>4.8049880811520014E-3</v>
      </c>
      <c r="F33" s="268">
        <f t="shared" si="4"/>
        <v>4.9607040788480009E-3</v>
      </c>
      <c r="G33" s="268">
        <f t="shared" si="4"/>
        <v>5.1463563325440023E-3</v>
      </c>
      <c r="H33" s="268">
        <f t="shared" si="4"/>
        <v>4.6744854231040023E-3</v>
      </c>
      <c r="I33" s="268">
        <f t="shared" si="4"/>
        <v>4.8107660482560018E-3</v>
      </c>
      <c r="J33" s="268">
        <f t="shared" si="4"/>
        <v>4.5177100595200021E-3</v>
      </c>
      <c r="K33" s="268">
        <f t="shared" si="4"/>
        <v>4.7493983416320015E-3</v>
      </c>
      <c r="L33" s="268">
        <f t="shared" si="4"/>
        <v>4.8558246983680014E-3</v>
      </c>
      <c r="M33" s="268">
        <f t="shared" si="4"/>
        <v>4.7680462018560004E-3</v>
      </c>
      <c r="N33" s="268">
        <f t="shared" si="4"/>
        <v>4.0103234232320012E-3</v>
      </c>
      <c r="O33" s="268">
        <f t="shared" si="4"/>
        <v>4.3160270755840009E-3</v>
      </c>
      <c r="P33" s="268">
        <f t="shared" si="4"/>
        <v>4.8676416983040012E-3</v>
      </c>
      <c r="Q33" s="268">
        <f t="shared" si="4"/>
        <v>5.0476087603200008E-3</v>
      </c>
      <c r="R33" s="268">
        <f t="shared" si="4"/>
        <v>5.3686656665600015E-3</v>
      </c>
      <c r="S33" s="268">
        <f t="shared" si="4"/>
        <v>5.0056224870399998E-3</v>
      </c>
      <c r="T33" s="268">
        <f t="shared" si="4"/>
        <v>5.0695879055360007E-3</v>
      </c>
      <c r="U33" s="268">
        <f t="shared" si="4"/>
        <v>5.1183098325564046E-3</v>
      </c>
      <c r="V33" s="128"/>
      <c r="W33" s="128"/>
      <c r="X33" s="128"/>
      <c r="Y33" s="128"/>
      <c r="Z33" s="128"/>
      <c r="AA33" s="128"/>
    </row>
    <row r="34" spans="1:27" ht="18" customHeight="1" x14ac:dyDescent="0.35">
      <c r="A34" s="128"/>
      <c r="B34" s="262" t="s">
        <v>27</v>
      </c>
      <c r="C34" s="268">
        <f t="shared" si="4"/>
        <v>0</v>
      </c>
      <c r="D34" s="268">
        <f t="shared" si="4"/>
        <v>0</v>
      </c>
      <c r="E34" s="268">
        <f t="shared" si="4"/>
        <v>0</v>
      </c>
      <c r="F34" s="268">
        <f t="shared" si="4"/>
        <v>0</v>
      </c>
      <c r="G34" s="268">
        <f t="shared" si="4"/>
        <v>0</v>
      </c>
      <c r="H34" s="268">
        <f t="shared" si="4"/>
        <v>0</v>
      </c>
      <c r="I34" s="268">
        <f t="shared" si="4"/>
        <v>0</v>
      </c>
      <c r="J34" s="268">
        <f t="shared" si="4"/>
        <v>0</v>
      </c>
      <c r="K34" s="268">
        <f t="shared" si="4"/>
        <v>0</v>
      </c>
      <c r="L34" s="268">
        <f t="shared" si="4"/>
        <v>2.3750496000000004E-8</v>
      </c>
      <c r="M34" s="268">
        <f t="shared" si="4"/>
        <v>3.1667328E-8</v>
      </c>
      <c r="N34" s="268">
        <f t="shared" si="4"/>
        <v>1.5833664E-8</v>
      </c>
      <c r="O34" s="268">
        <f t="shared" si="4"/>
        <v>1.0555776E-8</v>
      </c>
      <c r="P34" s="268">
        <f t="shared" si="4"/>
        <v>1.871011296E-8</v>
      </c>
      <c r="Q34" s="268">
        <f t="shared" si="4"/>
        <v>2.1190720319999999E-8</v>
      </c>
      <c r="R34" s="268">
        <f t="shared" si="4"/>
        <v>2.9028384000000004E-8</v>
      </c>
      <c r="S34" s="268">
        <f t="shared" si="4"/>
        <v>1.5833664E-8</v>
      </c>
      <c r="T34" s="268">
        <f t="shared" si="4"/>
        <v>2.638944E-9</v>
      </c>
      <c r="U34" s="268">
        <f t="shared" si="4"/>
        <v>0</v>
      </c>
      <c r="V34" s="128"/>
      <c r="W34" s="128"/>
      <c r="X34" s="128"/>
      <c r="Y34" s="128"/>
      <c r="Z34" s="128"/>
      <c r="AA34" s="128"/>
    </row>
    <row r="35" spans="1:27" ht="18" customHeight="1" x14ac:dyDescent="0.35">
      <c r="A35" s="128"/>
      <c r="B35" s="262" t="s">
        <v>28</v>
      </c>
      <c r="C35" s="268">
        <f t="shared" si="4"/>
        <v>0</v>
      </c>
      <c r="D35" s="268">
        <f t="shared" si="4"/>
        <v>0</v>
      </c>
      <c r="E35" s="268">
        <f t="shared" si="4"/>
        <v>0</v>
      </c>
      <c r="F35" s="268">
        <f t="shared" si="4"/>
        <v>0</v>
      </c>
      <c r="G35" s="268">
        <f t="shared" si="4"/>
        <v>0</v>
      </c>
      <c r="H35" s="268">
        <f t="shared" si="4"/>
        <v>0</v>
      </c>
      <c r="I35" s="268">
        <f t="shared" si="4"/>
        <v>1.5353856E-6</v>
      </c>
      <c r="J35" s="268">
        <f t="shared" si="4"/>
        <v>5.9646720000000016E-7</v>
      </c>
      <c r="K35" s="268">
        <f t="shared" si="4"/>
        <v>4.2900480000000014E-7</v>
      </c>
      <c r="L35" s="268">
        <f t="shared" si="4"/>
        <v>5.2308480000000004E-7</v>
      </c>
      <c r="M35" s="268">
        <f t="shared" si="4"/>
        <v>5.4754560000000019E-7</v>
      </c>
      <c r="N35" s="268">
        <f t="shared" si="4"/>
        <v>5.2308480000000004E-7</v>
      </c>
      <c r="O35" s="268">
        <f t="shared" si="4"/>
        <v>1.0277863680000002E-6</v>
      </c>
      <c r="P35" s="268">
        <f t="shared" si="4"/>
        <v>1.1149420799999999E-6</v>
      </c>
      <c r="Q35" s="268">
        <f t="shared" si="4"/>
        <v>1.0619374080000001E-6</v>
      </c>
      <c r="R35" s="268">
        <f t="shared" si="4"/>
        <v>9.2365109760000034E-7</v>
      </c>
      <c r="S35" s="268">
        <f t="shared" si="4"/>
        <v>1.4449972992000003E-6</v>
      </c>
      <c r="T35" s="268">
        <f t="shared" si="4"/>
        <v>1.8703104000000002E-6</v>
      </c>
      <c r="U35" s="268">
        <f t="shared" si="4"/>
        <v>1.9493376000000001E-6</v>
      </c>
      <c r="V35" s="128"/>
      <c r="W35" s="128"/>
      <c r="X35" s="128"/>
      <c r="Y35" s="128"/>
      <c r="Z35" s="128"/>
      <c r="AA35" s="128"/>
    </row>
    <row r="36" spans="1:27" ht="18" customHeight="1" x14ac:dyDescent="0.35">
      <c r="A36" s="128"/>
      <c r="B36" s="262" t="s">
        <v>29</v>
      </c>
      <c r="C36" s="268">
        <f t="shared" si="4"/>
        <v>2.7137940480000006E-9</v>
      </c>
      <c r="D36" s="268">
        <f t="shared" si="4"/>
        <v>1.8172994560000002E-9</v>
      </c>
      <c r="E36" s="268">
        <f t="shared" si="4"/>
        <v>1.4351590400000003E-9</v>
      </c>
      <c r="F36" s="268">
        <f t="shared" si="4"/>
        <v>1.316593152E-9</v>
      </c>
      <c r="G36" s="268">
        <f t="shared" si="4"/>
        <v>1.1664665600000004E-9</v>
      </c>
      <c r="H36" s="268">
        <f t="shared" si="4"/>
        <v>7.4999321600000021E-10</v>
      </c>
      <c r="I36" s="268">
        <f t="shared" si="4"/>
        <v>5.6532044800000012E-10</v>
      </c>
      <c r="J36" s="268">
        <f t="shared" si="4"/>
        <v>5.0241228800000021E-10</v>
      </c>
      <c r="K36" s="268">
        <f t="shared" si="4"/>
        <v>3.0366515200000009E-10</v>
      </c>
      <c r="L36" s="268">
        <f t="shared" si="4"/>
        <v>2.3905100800000008E-10</v>
      </c>
      <c r="M36" s="268">
        <f t="shared" si="4"/>
        <v>1.8488601600000005E-10</v>
      </c>
      <c r="N36" s="268">
        <f t="shared" si="4"/>
        <v>1.1856588800000004E-10</v>
      </c>
      <c r="O36" s="268">
        <f t="shared" si="4"/>
        <v>1.1003596800000004E-10</v>
      </c>
      <c r="P36" s="268">
        <f t="shared" si="4"/>
        <v>8.5412221440000039E-11</v>
      </c>
      <c r="Q36" s="268">
        <f t="shared" si="4"/>
        <v>7.1143797760000015E-11</v>
      </c>
      <c r="R36" s="268">
        <f t="shared" si="4"/>
        <v>3.910328576000001E-11</v>
      </c>
      <c r="S36" s="268">
        <f t="shared" si="4"/>
        <v>2.1324800000000005E-11</v>
      </c>
      <c r="T36" s="268">
        <f t="shared" si="4"/>
        <v>3.7958144000000012E-11</v>
      </c>
      <c r="U36" s="268">
        <f t="shared" si="4"/>
        <v>3.7995387113843489E-11</v>
      </c>
      <c r="V36" s="128"/>
      <c r="W36" s="128"/>
      <c r="X36" s="128"/>
      <c r="Y36" s="128"/>
      <c r="Z36" s="128"/>
      <c r="AA36" s="128"/>
    </row>
    <row r="37" spans="1:27" ht="18" customHeight="1" x14ac:dyDescent="0.35">
      <c r="A37" s="128"/>
      <c r="B37" s="262" t="s">
        <v>30</v>
      </c>
      <c r="C37" s="268">
        <f t="shared" si="4"/>
        <v>6.00541354E-5</v>
      </c>
      <c r="D37" s="268">
        <f t="shared" si="4"/>
        <v>4.0447876728000001E-5</v>
      </c>
      <c r="E37" s="268">
        <f t="shared" si="4"/>
        <v>7.6006080696000003E-5</v>
      </c>
      <c r="F37" s="268">
        <f t="shared" si="4"/>
        <v>1.3788877183200002E-4</v>
      </c>
      <c r="G37" s="268">
        <f t="shared" si="4"/>
        <v>1.5814698687200001E-4</v>
      </c>
      <c r="H37" s="268">
        <f t="shared" si="4"/>
        <v>1.5396383335199997E-4</v>
      </c>
      <c r="I37" s="268">
        <f t="shared" si="4"/>
        <v>1.48433396608E-4</v>
      </c>
      <c r="J37" s="268">
        <f t="shared" si="4"/>
        <v>1.0635562896E-4</v>
      </c>
      <c r="K37" s="268">
        <f t="shared" si="4"/>
        <v>1.16160157344E-4</v>
      </c>
      <c r="L37" s="268">
        <f t="shared" si="4"/>
        <v>9.3331891127999996E-5</v>
      </c>
      <c r="M37" s="268">
        <f t="shared" si="4"/>
        <v>7.8753153415440002E-5</v>
      </c>
      <c r="N37" s="268">
        <f t="shared" si="4"/>
        <v>6.6806654562480007E-5</v>
      </c>
      <c r="O37" s="268">
        <f t="shared" si="4"/>
        <v>6.4140754607999994E-5</v>
      </c>
      <c r="P37" s="268">
        <f t="shared" si="4"/>
        <v>6.0719599576440003E-5</v>
      </c>
      <c r="Q37" s="268">
        <f t="shared" si="4"/>
        <v>6.5590007445479997E-5</v>
      </c>
      <c r="R37" s="268">
        <f t="shared" si="4"/>
        <v>6.1671054346944005E-5</v>
      </c>
      <c r="S37" s="268">
        <f t="shared" si="4"/>
        <v>5.8706258979648006E-5</v>
      </c>
      <c r="T37" s="268">
        <f t="shared" si="4"/>
        <v>5.7086754591999998E-5</v>
      </c>
      <c r="U37" s="268">
        <f t="shared" si="4"/>
        <v>5.5672608561616198E-5</v>
      </c>
      <c r="V37" s="128"/>
      <c r="W37" s="128"/>
      <c r="X37" s="128"/>
      <c r="Y37" s="128"/>
      <c r="Z37" s="128"/>
      <c r="AA37" s="128"/>
    </row>
    <row r="38" spans="1:27" ht="18" customHeight="1" x14ac:dyDescent="0.35">
      <c r="A38" s="128"/>
      <c r="B38" s="262" t="s">
        <v>31</v>
      </c>
      <c r="C38" s="268">
        <f t="shared" si="4"/>
        <v>0</v>
      </c>
      <c r="D38" s="268">
        <f t="shared" si="4"/>
        <v>0</v>
      </c>
      <c r="E38" s="268">
        <f t="shared" si="4"/>
        <v>0</v>
      </c>
      <c r="F38" s="268">
        <f t="shared" si="4"/>
        <v>0</v>
      </c>
      <c r="G38" s="268">
        <f t="shared" si="4"/>
        <v>0</v>
      </c>
      <c r="H38" s="268">
        <f t="shared" si="4"/>
        <v>0</v>
      </c>
      <c r="I38" s="268">
        <f t="shared" si="4"/>
        <v>0</v>
      </c>
      <c r="J38" s="268">
        <f t="shared" si="4"/>
        <v>0</v>
      </c>
      <c r="K38" s="268">
        <f t="shared" si="4"/>
        <v>0</v>
      </c>
      <c r="L38" s="268">
        <f t="shared" si="4"/>
        <v>0</v>
      </c>
      <c r="M38" s="268">
        <f t="shared" si="4"/>
        <v>0</v>
      </c>
      <c r="N38" s="268">
        <f t="shared" si="4"/>
        <v>0</v>
      </c>
      <c r="O38" s="268">
        <f t="shared" si="4"/>
        <v>0</v>
      </c>
      <c r="P38" s="268">
        <f t="shared" si="4"/>
        <v>0</v>
      </c>
      <c r="Q38" s="268">
        <f t="shared" si="4"/>
        <v>0</v>
      </c>
      <c r="R38" s="268">
        <f t="shared" si="4"/>
        <v>0</v>
      </c>
      <c r="S38" s="268">
        <f t="shared" si="4"/>
        <v>0</v>
      </c>
      <c r="T38" s="268">
        <f t="shared" si="4"/>
        <v>0</v>
      </c>
      <c r="U38" s="268">
        <f t="shared" si="4"/>
        <v>0</v>
      </c>
      <c r="V38" s="128"/>
      <c r="W38" s="128"/>
      <c r="X38" s="128"/>
      <c r="Y38" s="128"/>
      <c r="Z38" s="128"/>
      <c r="AA38" s="128"/>
    </row>
    <row r="39" spans="1:27" ht="18" customHeight="1" x14ac:dyDescent="0.35">
      <c r="A39" s="128"/>
      <c r="B39" s="262" t="s">
        <v>80</v>
      </c>
      <c r="C39" s="268">
        <f t="shared" si="4"/>
        <v>0</v>
      </c>
      <c r="D39" s="268">
        <f t="shared" si="4"/>
        <v>0</v>
      </c>
      <c r="E39" s="268">
        <f t="shared" si="4"/>
        <v>0</v>
      </c>
      <c r="F39" s="268">
        <f t="shared" si="4"/>
        <v>0</v>
      </c>
      <c r="G39" s="268">
        <f t="shared" si="4"/>
        <v>0</v>
      </c>
      <c r="H39" s="268">
        <f t="shared" si="4"/>
        <v>0</v>
      </c>
      <c r="I39" s="268">
        <f t="shared" si="4"/>
        <v>0</v>
      </c>
      <c r="J39" s="268">
        <f t="shared" si="4"/>
        <v>0</v>
      </c>
      <c r="K39" s="268">
        <f t="shared" si="4"/>
        <v>0</v>
      </c>
      <c r="L39" s="268">
        <f t="shared" si="4"/>
        <v>0</v>
      </c>
      <c r="M39" s="268">
        <f t="shared" si="4"/>
        <v>0</v>
      </c>
      <c r="N39" s="268">
        <f t="shared" si="4"/>
        <v>0</v>
      </c>
      <c r="O39" s="268">
        <f t="shared" si="4"/>
        <v>0</v>
      </c>
      <c r="P39" s="268">
        <f t="shared" si="4"/>
        <v>0</v>
      </c>
      <c r="Q39" s="268">
        <f t="shared" si="4"/>
        <v>0</v>
      </c>
      <c r="R39" s="268">
        <f t="shared" si="4"/>
        <v>0</v>
      </c>
      <c r="S39" s="268">
        <f t="shared" si="4"/>
        <v>2.2579200000000004E-8</v>
      </c>
      <c r="T39" s="268">
        <f t="shared" si="4"/>
        <v>3.0105600000000003E-8</v>
      </c>
      <c r="U39" s="268">
        <f t="shared" si="4"/>
        <v>3.0105600000000003E-8</v>
      </c>
      <c r="V39" s="128"/>
      <c r="W39" s="128"/>
      <c r="X39" s="128"/>
      <c r="Y39" s="128"/>
      <c r="Z39" s="128"/>
      <c r="AA39" s="128"/>
    </row>
    <row r="40" spans="1:27" ht="18" customHeight="1" x14ac:dyDescent="0.35">
      <c r="A40" s="128"/>
      <c r="B40" s="262" t="s">
        <v>81</v>
      </c>
      <c r="C40" s="268">
        <f t="shared" si="4"/>
        <v>2.3557810752000012E-5</v>
      </c>
      <c r="D40" s="268">
        <f t="shared" si="4"/>
        <v>2.459142067200001E-5</v>
      </c>
      <c r="E40" s="268">
        <f t="shared" si="4"/>
        <v>2.4192135744000003E-5</v>
      </c>
      <c r="F40" s="268">
        <f t="shared" si="4"/>
        <v>1.6990848000000005E-5</v>
      </c>
      <c r="G40" s="268">
        <f t="shared" si="4"/>
        <v>1.2057838464000004E-5</v>
      </c>
      <c r="H40" s="268">
        <f t="shared" si="4"/>
        <v>1.8670110144000002E-5</v>
      </c>
      <c r="I40" s="268">
        <f t="shared" si="4"/>
        <v>2.3569137984000007E-5</v>
      </c>
      <c r="J40" s="268">
        <f t="shared" si="4"/>
        <v>1.4385584639999998E-5</v>
      </c>
      <c r="K40" s="268">
        <f t="shared" si="4"/>
        <v>1.0137872640000001E-5</v>
      </c>
      <c r="L40" s="268">
        <f t="shared" si="4"/>
        <v>8.3368427520000005E-6</v>
      </c>
      <c r="M40" s="268">
        <f t="shared" si="4"/>
        <v>7.218278592000002E-6</v>
      </c>
      <c r="N40" s="268">
        <f t="shared" si="4"/>
        <v>6.0430782720000014E-6</v>
      </c>
      <c r="O40" s="268">
        <f t="shared" si="4"/>
        <v>4.675315008000001E-6</v>
      </c>
      <c r="P40" s="268">
        <f t="shared" si="4"/>
        <v>3.1155551616000006E-6</v>
      </c>
      <c r="Q40" s="268">
        <f t="shared" si="4"/>
        <v>1.9267621632000001E-6</v>
      </c>
      <c r="R40" s="268">
        <f t="shared" si="4"/>
        <v>1.6156597363200003E-6</v>
      </c>
      <c r="S40" s="268">
        <f t="shared" si="4"/>
        <v>1.7335762214400008E-6</v>
      </c>
      <c r="T40" s="268">
        <f t="shared" si="4"/>
        <v>2.0927061120000005E-6</v>
      </c>
      <c r="U40" s="268">
        <f t="shared" si="4"/>
        <v>2.0543029077918746E-6</v>
      </c>
      <c r="V40" s="128"/>
      <c r="W40" s="128"/>
      <c r="X40" s="128"/>
      <c r="Y40" s="128"/>
      <c r="Z40" s="128"/>
      <c r="AA40" s="128"/>
    </row>
    <row r="41" spans="1:27" ht="18" customHeight="1" x14ac:dyDescent="0.35">
      <c r="A41" s="128"/>
      <c r="B41" s="262" t="s">
        <v>82</v>
      </c>
      <c r="C41" s="268">
        <f t="shared" si="4"/>
        <v>1.4854667520000003E-5</v>
      </c>
      <c r="D41" s="268">
        <f t="shared" si="4"/>
        <v>1.1634120960000002E-5</v>
      </c>
      <c r="E41" s="268">
        <f t="shared" si="4"/>
        <v>1.3894298880000003E-5</v>
      </c>
      <c r="F41" s="268">
        <f t="shared" si="4"/>
        <v>1.4066088960000001E-5</v>
      </c>
      <c r="G41" s="268">
        <f t="shared" si="4"/>
        <v>1.3022929920000004E-5</v>
      </c>
      <c r="H41" s="268">
        <f t="shared" si="4"/>
        <v>3.1895001600000003E-6</v>
      </c>
      <c r="I41" s="268">
        <f t="shared" si="4"/>
        <v>0</v>
      </c>
      <c r="J41" s="268">
        <f t="shared" si="4"/>
        <v>1.8627840000000006E-6</v>
      </c>
      <c r="K41" s="268">
        <f t="shared" si="4"/>
        <v>2.1049459200000005E-6</v>
      </c>
      <c r="L41" s="268">
        <f t="shared" si="4"/>
        <v>1.9041792000000003E-6</v>
      </c>
      <c r="M41" s="268">
        <f t="shared" si="4"/>
        <v>1.82345856E-6</v>
      </c>
      <c r="N41" s="268">
        <f t="shared" si="4"/>
        <v>1.4322739200000003E-6</v>
      </c>
      <c r="O41" s="268">
        <f t="shared" si="4"/>
        <v>1.9786905600000007E-6</v>
      </c>
      <c r="P41" s="268">
        <f t="shared" si="4"/>
        <v>4.5303941760000016E-6</v>
      </c>
      <c r="Q41" s="268">
        <f t="shared" si="4"/>
        <v>4.6734145920000013E-6</v>
      </c>
      <c r="R41" s="268">
        <f t="shared" si="4"/>
        <v>5.0370900518400009E-6</v>
      </c>
      <c r="S41" s="268">
        <f t="shared" si="4"/>
        <v>5.03894041728E-6</v>
      </c>
      <c r="T41" s="268">
        <f t="shared" si="4"/>
        <v>2.9204313600000007E-6</v>
      </c>
      <c r="U41" s="268">
        <f t="shared" si="4"/>
        <v>2.1170899937905355E-6</v>
      </c>
      <c r="V41" s="128"/>
      <c r="W41" s="128"/>
      <c r="X41" s="128"/>
      <c r="Y41" s="128"/>
      <c r="Z41" s="128"/>
      <c r="AA41" s="128"/>
    </row>
    <row r="42" spans="1:27" ht="18" customHeight="1" x14ac:dyDescent="0.35">
      <c r="A42" s="128"/>
      <c r="B42" s="131" t="s">
        <v>88</v>
      </c>
      <c r="C42" s="311">
        <f t="shared" ref="C42:U42" si="5">SUM(C33:C41)</f>
        <v>5.6155131029540497E-3</v>
      </c>
      <c r="D42" s="311">
        <f t="shared" si="5"/>
        <v>5.5886400960754572E-3</v>
      </c>
      <c r="E42" s="311">
        <f t="shared" si="5"/>
        <v>4.9190820316310424E-3</v>
      </c>
      <c r="F42" s="311">
        <f t="shared" si="5"/>
        <v>5.1296511042331532E-3</v>
      </c>
      <c r="G42" s="311">
        <f t="shared" si="5"/>
        <v>5.3295852542665622E-3</v>
      </c>
      <c r="H42" s="311">
        <f t="shared" si="5"/>
        <v>4.8503096167532185E-3</v>
      </c>
      <c r="I42" s="311">
        <f t="shared" si="5"/>
        <v>4.9843045337684497E-3</v>
      </c>
      <c r="J42" s="311">
        <f t="shared" si="5"/>
        <v>4.640911026732291E-3</v>
      </c>
      <c r="K42" s="311">
        <f t="shared" si="5"/>
        <v>4.8782306260011536E-3</v>
      </c>
      <c r="L42" s="311">
        <f t="shared" si="5"/>
        <v>4.9599446857950093E-3</v>
      </c>
      <c r="M42" s="311">
        <f t="shared" si="5"/>
        <v>4.8564204902374567E-3</v>
      </c>
      <c r="N42" s="311">
        <f t="shared" si="5"/>
        <v>4.0851444670163689E-3</v>
      </c>
      <c r="O42" s="311">
        <f t="shared" si="5"/>
        <v>4.3878602879399691E-3</v>
      </c>
      <c r="P42" s="311">
        <f t="shared" si="5"/>
        <v>4.9371409848232226E-3</v>
      </c>
      <c r="Q42" s="311">
        <f t="shared" si="5"/>
        <v>5.1208821437927982E-3</v>
      </c>
      <c r="R42" s="311">
        <f t="shared" si="5"/>
        <v>5.4379421892799922E-3</v>
      </c>
      <c r="S42" s="311">
        <f t="shared" si="5"/>
        <v>5.0725846941463678E-3</v>
      </c>
      <c r="T42" s="311">
        <f t="shared" si="5"/>
        <v>5.1335908905021438E-3</v>
      </c>
      <c r="U42" s="311">
        <f t="shared" si="5"/>
        <v>5.1801333152149912E-3</v>
      </c>
      <c r="V42" s="128"/>
      <c r="W42" s="128"/>
      <c r="X42" s="128"/>
      <c r="Y42" s="128"/>
      <c r="Z42" s="128"/>
      <c r="AA42" s="128"/>
    </row>
    <row r="43" spans="1:27" ht="18" customHeight="1" x14ac:dyDescent="0.35">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row>
    <row r="44" spans="1:27" ht="18" customHeight="1" x14ac:dyDescent="0.35">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row>
    <row r="45" spans="1:27" ht="18" customHeight="1" x14ac:dyDescent="0.35">
      <c r="A45" s="128"/>
      <c r="B45" s="261" t="s">
        <v>83</v>
      </c>
      <c r="C45" s="300" t="s">
        <v>74</v>
      </c>
      <c r="D45" s="300">
        <v>27.9</v>
      </c>
      <c r="E45" s="300" t="s">
        <v>237</v>
      </c>
      <c r="F45" s="300">
        <v>273</v>
      </c>
      <c r="G45" s="128"/>
      <c r="H45" s="128"/>
      <c r="I45" s="128"/>
      <c r="J45" s="128"/>
      <c r="K45" s="128"/>
      <c r="L45" s="128"/>
      <c r="M45" s="128"/>
      <c r="N45" s="128"/>
      <c r="O45" s="128"/>
      <c r="P45" s="128"/>
      <c r="Q45" s="128"/>
      <c r="R45" s="128"/>
      <c r="S45" s="128"/>
      <c r="T45" s="128"/>
      <c r="U45" s="128"/>
      <c r="V45" s="128"/>
      <c r="W45" s="128"/>
      <c r="X45" s="128"/>
      <c r="Y45" s="128"/>
      <c r="Z45" s="128"/>
      <c r="AA45" s="128"/>
    </row>
    <row r="46" spans="1:27" ht="18" customHeight="1" x14ac:dyDescent="0.35">
      <c r="A46" s="128"/>
      <c r="B46" s="216" t="s">
        <v>84</v>
      </c>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row>
    <row r="47" spans="1:27" ht="18" customHeight="1" x14ac:dyDescent="0.35">
      <c r="A47" s="128"/>
      <c r="B47" s="261" t="s">
        <v>227</v>
      </c>
      <c r="C47" s="261">
        <v>2005</v>
      </c>
      <c r="D47" s="261">
        <v>2006</v>
      </c>
      <c r="E47" s="261">
        <v>2007</v>
      </c>
      <c r="F47" s="261">
        <v>2008</v>
      </c>
      <c r="G47" s="261">
        <v>2009</v>
      </c>
      <c r="H47" s="261">
        <v>2010</v>
      </c>
      <c r="I47" s="261">
        <v>2011</v>
      </c>
      <c r="J47" s="261">
        <v>2012</v>
      </c>
      <c r="K47" s="261">
        <v>2013</v>
      </c>
      <c r="L47" s="261">
        <v>2014</v>
      </c>
      <c r="M47" s="261">
        <v>2015</v>
      </c>
      <c r="N47" s="261">
        <v>2016</v>
      </c>
      <c r="O47" s="261">
        <v>2017</v>
      </c>
      <c r="P47" s="261">
        <v>2018</v>
      </c>
      <c r="Q47" s="261">
        <v>2019</v>
      </c>
      <c r="R47" s="261">
        <v>2020</v>
      </c>
      <c r="S47" s="261">
        <v>2021</v>
      </c>
      <c r="T47" s="261">
        <v>2022</v>
      </c>
      <c r="U47" s="261">
        <v>2023</v>
      </c>
      <c r="V47" s="128"/>
      <c r="W47" s="128"/>
      <c r="X47" s="128"/>
      <c r="Y47" s="128"/>
      <c r="Z47" s="128"/>
      <c r="AA47" s="128"/>
    </row>
    <row r="48" spans="1:27" ht="18" customHeight="1" x14ac:dyDescent="0.35">
      <c r="A48" s="128"/>
      <c r="B48" s="262" t="s">
        <v>24</v>
      </c>
      <c r="C48" s="268">
        <f t="shared" ref="C48:U56" si="6">(C4*$D$45/1000)+(C18*$F$45/1000)</f>
        <v>6.6457858948608013E-3</v>
      </c>
      <c r="D48" s="268">
        <f t="shared" si="6"/>
        <v>6.6396678752256022E-3</v>
      </c>
      <c r="E48" s="268">
        <f t="shared" si="6"/>
        <v>5.788049418163202E-3</v>
      </c>
      <c r="F48" s="268">
        <f t="shared" si="6"/>
        <v>5.975623637836801E-3</v>
      </c>
      <c r="G48" s="268">
        <f t="shared" si="6"/>
        <v>6.1992588271104019E-3</v>
      </c>
      <c r="H48" s="268">
        <f t="shared" si="6"/>
        <v>5.6308469816064022E-3</v>
      </c>
      <c r="I48" s="268">
        <f t="shared" si="6"/>
        <v>5.7950095101696013E-3</v>
      </c>
      <c r="J48" s="268">
        <f t="shared" si="6"/>
        <v>5.4419966584320018E-3</v>
      </c>
      <c r="K48" s="268">
        <f t="shared" si="6"/>
        <v>5.7210864717312021E-3</v>
      </c>
      <c r="L48" s="268">
        <f t="shared" si="6"/>
        <v>5.8492867922688013E-3</v>
      </c>
      <c r="M48" s="268">
        <f t="shared" si="6"/>
        <v>5.7435495319295999E-3</v>
      </c>
      <c r="N48" s="268">
        <f t="shared" si="6"/>
        <v>4.8308028582912006E-3</v>
      </c>
      <c r="O48" s="268">
        <f t="shared" si="6"/>
        <v>5.1990509823743999E-3</v>
      </c>
      <c r="P48" s="268">
        <f t="shared" si="6"/>
        <v>5.8635214539264017E-3</v>
      </c>
      <c r="Q48" s="268">
        <f t="shared" si="6"/>
        <v>6.0803083077120013E-3</v>
      </c>
      <c r="R48" s="268">
        <f t="shared" si="6"/>
        <v>6.4670508360960017E-3</v>
      </c>
      <c r="S48" s="268">
        <f t="shared" si="6"/>
        <v>6.0297319856640001E-3</v>
      </c>
      <c r="T48" s="268">
        <f t="shared" si="6"/>
        <v>6.1067842066176003E-3</v>
      </c>
      <c r="U48" s="268">
        <f t="shared" si="6"/>
        <v>6.1654742421763629E-3</v>
      </c>
      <c r="V48" s="128"/>
      <c r="W48" s="128"/>
      <c r="X48" s="128"/>
      <c r="Y48" s="128"/>
      <c r="Z48" s="128"/>
      <c r="AA48" s="128"/>
    </row>
    <row r="49" spans="1:27" ht="18" customHeight="1" x14ac:dyDescent="0.35">
      <c r="A49" s="128"/>
      <c r="B49" s="262" t="s">
        <v>27</v>
      </c>
      <c r="C49" s="268">
        <f t="shared" si="6"/>
        <v>0</v>
      </c>
      <c r="D49" s="268">
        <f t="shared" si="6"/>
        <v>0</v>
      </c>
      <c r="E49" s="268">
        <f t="shared" si="6"/>
        <v>0</v>
      </c>
      <c r="F49" s="268">
        <f t="shared" si="6"/>
        <v>0</v>
      </c>
      <c r="G49" s="268">
        <f t="shared" si="6"/>
        <v>0</v>
      </c>
      <c r="H49" s="268">
        <f t="shared" si="6"/>
        <v>0</v>
      </c>
      <c r="I49" s="268">
        <f t="shared" si="6"/>
        <v>0</v>
      </c>
      <c r="J49" s="268">
        <f t="shared" si="6"/>
        <v>0</v>
      </c>
      <c r="K49" s="268">
        <f t="shared" si="6"/>
        <v>0</v>
      </c>
      <c r="L49" s="268">
        <f t="shared" si="6"/>
        <v>2.8609653599999998E-8</v>
      </c>
      <c r="M49" s="268">
        <f t="shared" si="6"/>
        <v>3.8146204800000002E-8</v>
      </c>
      <c r="N49" s="268">
        <f t="shared" si="6"/>
        <v>1.9073102400000001E-8</v>
      </c>
      <c r="O49" s="268">
        <f t="shared" si="6"/>
        <v>1.2715401599999999E-8</v>
      </c>
      <c r="P49" s="268">
        <f t="shared" si="6"/>
        <v>2.2538049335999999E-8</v>
      </c>
      <c r="Q49" s="268">
        <f t="shared" si="6"/>
        <v>2.5526168712000001E-8</v>
      </c>
      <c r="R49" s="268">
        <f t="shared" si="6"/>
        <v>3.4967354400000005E-8</v>
      </c>
      <c r="S49" s="268">
        <f t="shared" si="6"/>
        <v>1.9073102400000001E-8</v>
      </c>
      <c r="T49" s="268">
        <f t="shared" si="6"/>
        <v>3.1788503999999998E-9</v>
      </c>
      <c r="U49" s="268">
        <f t="shared" si="6"/>
        <v>0</v>
      </c>
      <c r="V49" s="128"/>
      <c r="W49" s="128"/>
      <c r="X49" s="128"/>
      <c r="Y49" s="128"/>
      <c r="Z49" s="128"/>
      <c r="AA49" s="128"/>
    </row>
    <row r="50" spans="1:27" ht="18" customHeight="1" x14ac:dyDescent="0.35">
      <c r="A50" s="128"/>
      <c r="B50" s="262" t="s">
        <v>28</v>
      </c>
      <c r="C50" s="268">
        <f t="shared" si="6"/>
        <v>0</v>
      </c>
      <c r="D50" s="268">
        <f t="shared" si="6"/>
        <v>0</v>
      </c>
      <c r="E50" s="268">
        <f t="shared" si="6"/>
        <v>0</v>
      </c>
      <c r="F50" s="268">
        <f t="shared" si="6"/>
        <v>0</v>
      </c>
      <c r="G50" s="268">
        <f t="shared" si="6"/>
        <v>0</v>
      </c>
      <c r="H50" s="268">
        <f t="shared" si="6"/>
        <v>0</v>
      </c>
      <c r="I50" s="268">
        <f t="shared" si="6"/>
        <v>1.8495129600000003E-6</v>
      </c>
      <c r="J50" s="268">
        <f t="shared" si="6"/>
        <v>7.1849952000000036E-7</v>
      </c>
      <c r="K50" s="268">
        <f t="shared" si="6"/>
        <v>5.1677568000000016E-7</v>
      </c>
      <c r="L50" s="268">
        <f t="shared" si="6"/>
        <v>6.3010368000000013E-7</v>
      </c>
      <c r="M50" s="268">
        <f t="shared" si="6"/>
        <v>6.5956896000000027E-7</v>
      </c>
      <c r="N50" s="268">
        <f t="shared" si="6"/>
        <v>6.3010368000000013E-7</v>
      </c>
      <c r="O50" s="268">
        <f t="shared" si="6"/>
        <v>1.2380630688000005E-6</v>
      </c>
      <c r="P50" s="268">
        <f t="shared" si="6"/>
        <v>1.343050128E-6</v>
      </c>
      <c r="Q50" s="268">
        <f t="shared" si="6"/>
        <v>1.2792011328000002E-6</v>
      </c>
      <c r="R50" s="268">
        <f t="shared" si="6"/>
        <v>1.1126225721600004E-6</v>
      </c>
      <c r="S50" s="268">
        <f t="shared" si="6"/>
        <v>1.74063195072E-6</v>
      </c>
      <c r="T50" s="268">
        <f t="shared" si="6"/>
        <v>2.2529606400000002E-6</v>
      </c>
      <c r="U50" s="268">
        <f t="shared" si="6"/>
        <v>2.3481561600000004E-6</v>
      </c>
      <c r="V50" s="128"/>
      <c r="W50" s="128"/>
      <c r="X50" s="128"/>
      <c r="Y50" s="128"/>
      <c r="Z50" s="128"/>
      <c r="AA50" s="128"/>
    </row>
    <row r="51" spans="1:27" ht="18" customHeight="1" x14ac:dyDescent="0.35">
      <c r="A51" s="128"/>
      <c r="B51" s="262" t="s">
        <v>29</v>
      </c>
      <c r="C51" s="268">
        <f t="shared" si="6"/>
        <v>3.2690141568000009E-9</v>
      </c>
      <c r="D51" s="268">
        <f t="shared" si="6"/>
        <v>2.1891040896000003E-9</v>
      </c>
      <c r="E51" s="268">
        <f t="shared" si="6"/>
        <v>1.7287808640000004E-9</v>
      </c>
      <c r="F51" s="268">
        <f t="shared" si="6"/>
        <v>1.5859573632000001E-9</v>
      </c>
      <c r="G51" s="268">
        <f t="shared" si="6"/>
        <v>1.4051160960000002E-9</v>
      </c>
      <c r="H51" s="268">
        <f t="shared" si="6"/>
        <v>9.0343570560000035E-10</v>
      </c>
      <c r="I51" s="268">
        <f t="shared" si="6"/>
        <v>6.8098039680000008E-10</v>
      </c>
      <c r="J51" s="268">
        <f t="shared" si="6"/>
        <v>6.0520174080000032E-10</v>
      </c>
      <c r="K51" s="268">
        <f t="shared" si="6"/>
        <v>3.6579256320000012E-10</v>
      </c>
      <c r="L51" s="268">
        <f t="shared" si="6"/>
        <v>2.8795889280000014E-10</v>
      </c>
      <c r="M51" s="268">
        <f t="shared" si="6"/>
        <v>2.2271218560000007E-10</v>
      </c>
      <c r="N51" s="268">
        <f t="shared" si="6"/>
        <v>1.4282350080000006E-10</v>
      </c>
      <c r="O51" s="268">
        <f t="shared" si="6"/>
        <v>1.3254842880000005E-10</v>
      </c>
      <c r="P51" s="268">
        <f t="shared" si="6"/>
        <v>1.0288686470400005E-10</v>
      </c>
      <c r="Q51" s="268">
        <f t="shared" si="6"/>
        <v>8.5699238016000037E-11</v>
      </c>
      <c r="R51" s="268">
        <f t="shared" si="6"/>
        <v>4.7103498816000014E-11</v>
      </c>
      <c r="S51" s="268">
        <f t="shared" si="6"/>
        <v>2.5687680000000002E-11</v>
      </c>
      <c r="T51" s="268">
        <f t="shared" si="6"/>
        <v>4.5724070400000015E-11</v>
      </c>
      <c r="U51" s="268">
        <f t="shared" si="6"/>
        <v>4.5768933150910448E-11</v>
      </c>
      <c r="V51" s="128"/>
      <c r="W51" s="128"/>
      <c r="X51" s="128"/>
      <c r="Y51" s="128"/>
      <c r="Z51" s="128"/>
      <c r="AA51" s="128"/>
    </row>
    <row r="52" spans="1:27" ht="18" customHeight="1" x14ac:dyDescent="0.35">
      <c r="A52" s="128"/>
      <c r="B52" s="262" t="s">
        <v>30</v>
      </c>
      <c r="C52" s="268">
        <f t="shared" si="6"/>
        <v>7.2340721265000011E-5</v>
      </c>
      <c r="D52" s="268">
        <f t="shared" si="6"/>
        <v>4.8723182119800009E-5</v>
      </c>
      <c r="E52" s="268">
        <f t="shared" si="6"/>
        <v>9.1556304348599995E-5</v>
      </c>
      <c r="F52" s="268">
        <f t="shared" si="6"/>
        <v>1.6609968892620001E-4</v>
      </c>
      <c r="G52" s="268">
        <f t="shared" si="6"/>
        <v>1.905025693902E-4</v>
      </c>
      <c r="H52" s="268">
        <f t="shared" si="6"/>
        <v>1.8546357680819994E-4</v>
      </c>
      <c r="I52" s="268">
        <f t="shared" si="6"/>
        <v>1.7880165785279998E-4</v>
      </c>
      <c r="J52" s="268">
        <f t="shared" si="6"/>
        <v>1.2811512243599997E-4</v>
      </c>
      <c r="K52" s="268">
        <f t="shared" si="6"/>
        <v>1.399255772904E-4</v>
      </c>
      <c r="L52" s="268">
        <f t="shared" si="6"/>
        <v>1.1242683415979999E-4</v>
      </c>
      <c r="M52" s="268">
        <f t="shared" si="6"/>
        <v>9.4865405721354009E-5</v>
      </c>
      <c r="N52" s="268">
        <f t="shared" si="6"/>
        <v>8.0474750725517994E-5</v>
      </c>
      <c r="O52" s="268">
        <f t="shared" si="6"/>
        <v>7.7263429402799988E-5</v>
      </c>
      <c r="P52" s="268">
        <f t="shared" si="6"/>
        <v>7.3142333979579004E-5</v>
      </c>
      <c r="Q52" s="268">
        <f t="shared" si="6"/>
        <v>7.9009187540192999E-5</v>
      </c>
      <c r="R52" s="268">
        <f t="shared" si="6"/>
        <v>7.4288448629150394E-5</v>
      </c>
      <c r="S52" s="268">
        <f t="shared" si="6"/>
        <v>7.0717080332116807E-5</v>
      </c>
      <c r="T52" s="268">
        <f t="shared" si="6"/>
        <v>6.8766238567199997E-5</v>
      </c>
      <c r="U52" s="268">
        <f t="shared" si="6"/>
        <v>6.7062769803048904E-5</v>
      </c>
      <c r="V52" s="128"/>
      <c r="W52" s="128"/>
      <c r="X52" s="128"/>
      <c r="Y52" s="128"/>
      <c r="Z52" s="128"/>
      <c r="AA52" s="128"/>
    </row>
    <row r="53" spans="1:27" ht="18" customHeight="1" x14ac:dyDescent="0.35">
      <c r="A53" s="128"/>
      <c r="B53" s="262" t="s">
        <v>31</v>
      </c>
      <c r="C53" s="268">
        <f t="shared" si="6"/>
        <v>0</v>
      </c>
      <c r="D53" s="268">
        <f t="shared" si="6"/>
        <v>0</v>
      </c>
      <c r="E53" s="268">
        <f t="shared" si="6"/>
        <v>0</v>
      </c>
      <c r="F53" s="268">
        <f t="shared" si="6"/>
        <v>0</v>
      </c>
      <c r="G53" s="268">
        <f t="shared" si="6"/>
        <v>0</v>
      </c>
      <c r="H53" s="268">
        <f t="shared" si="6"/>
        <v>0</v>
      </c>
      <c r="I53" s="268">
        <f t="shared" si="6"/>
        <v>0</v>
      </c>
      <c r="J53" s="268">
        <f t="shared" si="6"/>
        <v>0</v>
      </c>
      <c r="K53" s="268">
        <f t="shared" si="6"/>
        <v>0</v>
      </c>
      <c r="L53" s="268">
        <f t="shared" si="6"/>
        <v>0</v>
      </c>
      <c r="M53" s="268">
        <f t="shared" si="6"/>
        <v>0</v>
      </c>
      <c r="N53" s="268">
        <f t="shared" si="6"/>
        <v>0</v>
      </c>
      <c r="O53" s="268">
        <f t="shared" si="6"/>
        <v>0</v>
      </c>
      <c r="P53" s="268">
        <f t="shared" si="6"/>
        <v>0</v>
      </c>
      <c r="Q53" s="268">
        <f t="shared" si="6"/>
        <v>0</v>
      </c>
      <c r="R53" s="268">
        <f t="shared" si="6"/>
        <v>0</v>
      </c>
      <c r="S53" s="268">
        <f t="shared" si="6"/>
        <v>0</v>
      </c>
      <c r="T53" s="268">
        <f t="shared" si="6"/>
        <v>0</v>
      </c>
      <c r="U53" s="268">
        <f t="shared" si="6"/>
        <v>0</v>
      </c>
      <c r="V53" s="128"/>
      <c r="W53" s="128"/>
      <c r="X53" s="128"/>
      <c r="Y53" s="128"/>
      <c r="Z53" s="128"/>
      <c r="AA53" s="128"/>
    </row>
    <row r="54" spans="1:27" ht="18" customHeight="1" x14ac:dyDescent="0.35">
      <c r="A54" s="128"/>
      <c r="B54" s="262" t="s">
        <v>80</v>
      </c>
      <c r="C54" s="268">
        <f t="shared" si="6"/>
        <v>0</v>
      </c>
      <c r="D54" s="268">
        <f t="shared" si="6"/>
        <v>0</v>
      </c>
      <c r="E54" s="268">
        <f t="shared" si="6"/>
        <v>0</v>
      </c>
      <c r="F54" s="268">
        <f t="shared" si="6"/>
        <v>0</v>
      </c>
      <c r="G54" s="268">
        <f t="shared" si="6"/>
        <v>0</v>
      </c>
      <c r="H54" s="268">
        <f t="shared" si="6"/>
        <v>0</v>
      </c>
      <c r="I54" s="268">
        <f t="shared" si="6"/>
        <v>0</v>
      </c>
      <c r="J54" s="268">
        <f t="shared" si="6"/>
        <v>0</v>
      </c>
      <c r="K54" s="268">
        <f t="shared" si="6"/>
        <v>0</v>
      </c>
      <c r="L54" s="268">
        <f t="shared" si="6"/>
        <v>0</v>
      </c>
      <c r="M54" s="268">
        <f t="shared" si="6"/>
        <v>0</v>
      </c>
      <c r="N54" s="268">
        <f t="shared" si="6"/>
        <v>0</v>
      </c>
      <c r="O54" s="268">
        <f t="shared" si="6"/>
        <v>0</v>
      </c>
      <c r="P54" s="268">
        <f t="shared" si="6"/>
        <v>0</v>
      </c>
      <c r="Q54" s="268">
        <f t="shared" si="6"/>
        <v>0</v>
      </c>
      <c r="R54" s="268">
        <f t="shared" si="6"/>
        <v>0</v>
      </c>
      <c r="S54" s="268">
        <f t="shared" si="6"/>
        <v>2.7198720000000004E-8</v>
      </c>
      <c r="T54" s="268">
        <f t="shared" si="6"/>
        <v>3.6264960000000008E-8</v>
      </c>
      <c r="U54" s="268">
        <f t="shared" si="6"/>
        <v>3.6264960000000008E-8</v>
      </c>
      <c r="V54" s="128"/>
      <c r="W54" s="128"/>
      <c r="X54" s="128"/>
      <c r="Y54" s="128"/>
      <c r="Z54" s="128"/>
      <c r="AA54" s="128"/>
    </row>
    <row r="55" spans="1:27" ht="18" customHeight="1" x14ac:dyDescent="0.35">
      <c r="A55" s="128"/>
      <c r="B55" s="262" t="s">
        <v>81</v>
      </c>
      <c r="C55" s="268">
        <f t="shared" si="6"/>
        <v>2.837754652320001E-5</v>
      </c>
      <c r="D55" s="268">
        <f t="shared" si="6"/>
        <v>2.9622624595200012E-5</v>
      </c>
      <c r="E55" s="268">
        <f t="shared" si="6"/>
        <v>2.9141649230400002E-5</v>
      </c>
      <c r="F55" s="268">
        <f t="shared" si="6"/>
        <v>2.0467036800000004E-5</v>
      </c>
      <c r="G55" s="268">
        <f t="shared" si="6"/>
        <v>1.4524773782400003E-5</v>
      </c>
      <c r="H55" s="268">
        <f t="shared" si="6"/>
        <v>2.2489862270400007E-5</v>
      </c>
      <c r="I55" s="268">
        <f t="shared" si="6"/>
        <v>2.8391191214400006E-5</v>
      </c>
      <c r="J55" s="268">
        <f t="shared" si="6"/>
        <v>1.7328757823999999E-5</v>
      </c>
      <c r="K55" s="268">
        <f t="shared" si="6"/>
        <v>1.2211998623999998E-5</v>
      </c>
      <c r="L55" s="268">
        <f t="shared" si="6"/>
        <v>1.0042492723200001E-5</v>
      </c>
      <c r="M55" s="268">
        <f t="shared" si="6"/>
        <v>8.6950794672000024E-6</v>
      </c>
      <c r="N55" s="268">
        <f t="shared" si="6"/>
        <v>7.2794427552000017E-6</v>
      </c>
      <c r="O55" s="268">
        <f t="shared" si="6"/>
        <v>5.6318462928000012E-6</v>
      </c>
      <c r="P55" s="268">
        <f t="shared" si="6"/>
        <v>3.7529723145600002E-6</v>
      </c>
      <c r="Q55" s="268">
        <f t="shared" si="6"/>
        <v>2.3209619731200003E-6</v>
      </c>
      <c r="R55" s="268">
        <f t="shared" si="6"/>
        <v>1.9462105293120004E-6</v>
      </c>
      <c r="S55" s="268">
        <f t="shared" si="6"/>
        <v>2.0882517647040008E-6</v>
      </c>
      <c r="T55" s="268">
        <f t="shared" si="6"/>
        <v>2.5208566992000002E-6</v>
      </c>
      <c r="U55" s="268">
        <f t="shared" si="6"/>
        <v>2.4745965129064371E-6</v>
      </c>
      <c r="V55" s="128"/>
      <c r="W55" s="128"/>
      <c r="X55" s="128"/>
      <c r="Y55" s="128"/>
      <c r="Z55" s="128"/>
      <c r="AA55" s="128"/>
    </row>
    <row r="56" spans="1:27" ht="18" customHeight="1" x14ac:dyDescent="0.35">
      <c r="A56" s="128"/>
      <c r="B56" s="262" t="s">
        <v>82</v>
      </c>
      <c r="C56" s="268">
        <f t="shared" si="6"/>
        <v>1.7893811232000001E-5</v>
      </c>
      <c r="D56" s="268">
        <f t="shared" si="6"/>
        <v>1.4014367136000002E-5</v>
      </c>
      <c r="E56" s="268">
        <f t="shared" si="6"/>
        <v>1.6736959008000003E-5</v>
      </c>
      <c r="F56" s="268">
        <f t="shared" si="6"/>
        <v>1.6943895936000001E-5</v>
      </c>
      <c r="G56" s="268">
        <f t="shared" si="6"/>
        <v>1.5687315072000005E-5</v>
      </c>
      <c r="H56" s="268">
        <f t="shared" si="6"/>
        <v>3.842045856000001E-6</v>
      </c>
      <c r="I56" s="312">
        <f t="shared" si="6"/>
        <v>0</v>
      </c>
      <c r="J56" s="268">
        <f t="shared" si="6"/>
        <v>2.2438944000000007E-6</v>
      </c>
      <c r="K56" s="268">
        <f t="shared" si="6"/>
        <v>2.5356006720000002E-6</v>
      </c>
      <c r="L56" s="268">
        <f t="shared" si="6"/>
        <v>2.2937587200000001E-6</v>
      </c>
      <c r="M56" s="268">
        <f t="shared" si="6"/>
        <v>2.1965232960000003E-6</v>
      </c>
      <c r="N56" s="268">
        <f t="shared" si="6"/>
        <v>1.7253054720000002E-6</v>
      </c>
      <c r="O56" s="268">
        <f t="shared" si="6"/>
        <v>2.3835144960000006E-6</v>
      </c>
      <c r="P56" s="268">
        <f t="shared" si="6"/>
        <v>5.457275841600001E-6</v>
      </c>
      <c r="Q56" s="268">
        <f t="shared" si="6"/>
        <v>5.6295570672000011E-6</v>
      </c>
      <c r="R56" s="268">
        <f t="shared" si="6"/>
        <v>6.0676375573440003E-6</v>
      </c>
      <c r="S56" s="268">
        <f t="shared" si="6"/>
        <v>6.0698664924480001E-6</v>
      </c>
      <c r="T56" s="268">
        <f t="shared" si="6"/>
        <v>3.517927776000001E-6</v>
      </c>
      <c r="U56" s="268">
        <f t="shared" si="6"/>
        <v>2.550229324152783E-6</v>
      </c>
      <c r="V56" s="128"/>
      <c r="W56" s="128"/>
      <c r="X56" s="128"/>
      <c r="Y56" s="128"/>
      <c r="Z56" s="128"/>
      <c r="AA56" s="128"/>
    </row>
    <row r="57" spans="1:27" ht="18" customHeight="1" x14ac:dyDescent="0.35">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row>
    <row r="58" spans="1:27" ht="18" customHeight="1" x14ac:dyDescent="0.35">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row>
    <row r="59" spans="1:27" ht="18" customHeight="1" x14ac:dyDescent="0.35">
      <c r="A59" s="128"/>
      <c r="B59" s="261" t="s">
        <v>85</v>
      </c>
      <c r="C59" s="300" t="s">
        <v>74</v>
      </c>
      <c r="D59" s="300">
        <v>5.38</v>
      </c>
      <c r="E59" s="300" t="s">
        <v>237</v>
      </c>
      <c r="F59" s="300">
        <v>270</v>
      </c>
      <c r="G59" s="128"/>
      <c r="H59" s="128"/>
      <c r="I59" s="128"/>
      <c r="J59" s="128"/>
      <c r="K59" s="128"/>
      <c r="L59" s="128"/>
      <c r="M59" s="128"/>
      <c r="N59" s="128"/>
      <c r="O59" s="128"/>
      <c r="P59" s="128"/>
      <c r="Q59" s="128"/>
      <c r="R59" s="128"/>
      <c r="S59" s="128"/>
      <c r="T59" s="128"/>
      <c r="U59" s="128"/>
      <c r="V59" s="128"/>
      <c r="W59" s="128"/>
      <c r="X59" s="128"/>
      <c r="Y59" s="128"/>
      <c r="Z59" s="128"/>
      <c r="AA59" s="128"/>
    </row>
    <row r="60" spans="1:27" ht="18" customHeight="1" x14ac:dyDescent="0.35">
      <c r="A60" s="128"/>
      <c r="B60" s="216" t="s">
        <v>84</v>
      </c>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row>
    <row r="61" spans="1:27" ht="18" customHeight="1" x14ac:dyDescent="0.35">
      <c r="A61" s="128"/>
      <c r="B61" s="261" t="s">
        <v>227</v>
      </c>
      <c r="C61" s="261">
        <v>2005</v>
      </c>
      <c r="D61" s="261">
        <v>2006</v>
      </c>
      <c r="E61" s="261">
        <v>2007</v>
      </c>
      <c r="F61" s="261">
        <v>2008</v>
      </c>
      <c r="G61" s="261">
        <v>2009</v>
      </c>
      <c r="H61" s="261">
        <v>2010</v>
      </c>
      <c r="I61" s="261">
        <v>2011</v>
      </c>
      <c r="J61" s="261">
        <v>2012</v>
      </c>
      <c r="K61" s="261">
        <v>2013</v>
      </c>
      <c r="L61" s="261">
        <v>2014</v>
      </c>
      <c r="M61" s="261">
        <v>2015</v>
      </c>
      <c r="N61" s="261">
        <v>2016</v>
      </c>
      <c r="O61" s="261">
        <v>2017</v>
      </c>
      <c r="P61" s="261">
        <v>2018</v>
      </c>
      <c r="Q61" s="261">
        <v>2019</v>
      </c>
      <c r="R61" s="261">
        <v>2020</v>
      </c>
      <c r="S61" s="261">
        <v>2021</v>
      </c>
      <c r="T61" s="261">
        <v>2022</v>
      </c>
      <c r="U61" s="261">
        <v>2023</v>
      </c>
      <c r="V61" s="128"/>
      <c r="W61" s="128"/>
      <c r="X61" s="128"/>
      <c r="Y61" s="128"/>
      <c r="Z61" s="128"/>
      <c r="AA61" s="128"/>
    </row>
    <row r="62" spans="1:27" ht="18" customHeight="1" x14ac:dyDescent="0.35">
      <c r="A62" s="128"/>
      <c r="B62" s="262" t="s">
        <v>24</v>
      </c>
      <c r="C62" s="299">
        <f t="shared" ref="C62:U70" si="7">(C4*$D$59/1000)+(C18*$F$59/1000)</f>
        <v>2.3522028729523205E-3</v>
      </c>
      <c r="D62" s="299">
        <f t="shared" si="7"/>
        <v>2.3500374671462411E-3</v>
      </c>
      <c r="E62" s="299">
        <f t="shared" si="7"/>
        <v>2.0486164744972805E-3</v>
      </c>
      <c r="F62" s="299">
        <f t="shared" si="7"/>
        <v>2.1150063079027203E-3</v>
      </c>
      <c r="G62" s="299">
        <f t="shared" si="7"/>
        <v>2.1941595251481604E-3</v>
      </c>
      <c r="H62" s="299">
        <f t="shared" si="7"/>
        <v>1.9929763999065606E-3</v>
      </c>
      <c r="I62" s="299">
        <f t="shared" si="7"/>
        <v>2.0510799225638408E-3</v>
      </c>
      <c r="J62" s="299">
        <f t="shared" si="7"/>
        <v>1.9261349036928006E-3</v>
      </c>
      <c r="K62" s="299">
        <f t="shared" si="7"/>
        <v>2.0249156756044803E-3</v>
      </c>
      <c r="L62" s="299">
        <f t="shared" si="7"/>
        <v>2.0702907699955207E-3</v>
      </c>
      <c r="M62" s="299">
        <f t="shared" si="7"/>
        <v>2.0328662288678404E-3</v>
      </c>
      <c r="N62" s="299">
        <f t="shared" si="7"/>
        <v>1.7098095758284802E-3</v>
      </c>
      <c r="O62" s="299">
        <f t="shared" si="7"/>
        <v>1.8401469518937604E-3</v>
      </c>
      <c r="P62" s="299">
        <f t="shared" si="7"/>
        <v>2.0753289720345609E-3</v>
      </c>
      <c r="Q62" s="299">
        <f t="shared" si="7"/>
        <v>2.1520582962048004E-3</v>
      </c>
      <c r="R62" s="299">
        <f t="shared" si="7"/>
        <v>2.2889415633984005E-3</v>
      </c>
      <c r="S62" s="299">
        <f t="shared" si="7"/>
        <v>2.1341573629055999E-3</v>
      </c>
      <c r="T62" s="299">
        <f t="shared" si="7"/>
        <v>2.16142914962304E-3</v>
      </c>
      <c r="U62" s="299">
        <f t="shared" si="7"/>
        <v>2.1822018426406933E-3</v>
      </c>
      <c r="V62" s="128"/>
      <c r="W62" s="128"/>
      <c r="X62" s="128"/>
      <c r="Y62" s="128"/>
      <c r="Z62" s="128"/>
      <c r="AA62" s="128"/>
    </row>
    <row r="63" spans="1:27" ht="18" customHeight="1" x14ac:dyDescent="0.35">
      <c r="A63" s="128"/>
      <c r="B63" s="262" t="s">
        <v>27</v>
      </c>
      <c r="C63" s="299">
        <f t="shared" si="7"/>
        <v>0</v>
      </c>
      <c r="D63" s="299">
        <f t="shared" si="7"/>
        <v>0</v>
      </c>
      <c r="E63" s="299">
        <f t="shared" si="7"/>
        <v>0</v>
      </c>
      <c r="F63" s="299">
        <f t="shared" si="7"/>
        <v>0</v>
      </c>
      <c r="G63" s="299">
        <f t="shared" si="7"/>
        <v>0</v>
      </c>
      <c r="H63" s="299">
        <f t="shared" si="7"/>
        <v>0</v>
      </c>
      <c r="I63" s="299">
        <f t="shared" si="7"/>
        <v>0</v>
      </c>
      <c r="J63" s="299">
        <f t="shared" si="7"/>
        <v>0</v>
      </c>
      <c r="K63" s="299">
        <f t="shared" si="7"/>
        <v>0</v>
      </c>
      <c r="L63" s="299">
        <f t="shared" si="7"/>
        <v>1.012607244E-8</v>
      </c>
      <c r="M63" s="299">
        <f t="shared" si="7"/>
        <v>1.3501429919999999E-8</v>
      </c>
      <c r="N63" s="299">
        <f t="shared" si="7"/>
        <v>6.7507149599999995E-9</v>
      </c>
      <c r="O63" s="299">
        <f t="shared" si="7"/>
        <v>4.5004766399999997E-9</v>
      </c>
      <c r="P63" s="299">
        <f t="shared" si="7"/>
        <v>7.9770948443999994E-9</v>
      </c>
      <c r="Q63" s="299">
        <f t="shared" si="7"/>
        <v>9.0347068548000012E-9</v>
      </c>
      <c r="R63" s="299">
        <f t="shared" si="7"/>
        <v>1.2376310760000002E-8</v>
      </c>
      <c r="S63" s="299">
        <f t="shared" si="7"/>
        <v>6.7507149599999995E-9</v>
      </c>
      <c r="T63" s="299">
        <f t="shared" si="7"/>
        <v>1.1251191599999999E-9</v>
      </c>
      <c r="U63" s="299">
        <f t="shared" si="7"/>
        <v>0</v>
      </c>
      <c r="V63" s="128"/>
      <c r="W63" s="128"/>
      <c r="X63" s="128"/>
      <c r="Y63" s="128"/>
      <c r="Z63" s="128"/>
      <c r="AA63" s="128"/>
    </row>
    <row r="64" spans="1:27" ht="18" customHeight="1" x14ac:dyDescent="0.35">
      <c r="A64" s="128"/>
      <c r="B64" s="262" t="s">
        <v>28</v>
      </c>
      <c r="C64" s="299">
        <f t="shared" si="7"/>
        <v>0</v>
      </c>
      <c r="D64" s="299">
        <f t="shared" si="7"/>
        <v>0</v>
      </c>
      <c r="E64" s="299">
        <f t="shared" si="7"/>
        <v>0</v>
      </c>
      <c r="F64" s="299">
        <f t="shared" si="7"/>
        <v>0</v>
      </c>
      <c r="G64" s="299">
        <f t="shared" si="7"/>
        <v>0</v>
      </c>
      <c r="H64" s="299">
        <f t="shared" si="7"/>
        <v>0</v>
      </c>
      <c r="I64" s="299">
        <f t="shared" si="7"/>
        <v>6.5461478400000011E-7</v>
      </c>
      <c r="J64" s="299">
        <f t="shared" si="7"/>
        <v>2.5430500800000011E-7</v>
      </c>
      <c r="K64" s="299">
        <f t="shared" si="7"/>
        <v>1.8290707200000006E-7</v>
      </c>
      <c r="L64" s="299">
        <f t="shared" si="7"/>
        <v>2.2301827200000008E-7</v>
      </c>
      <c r="M64" s="299">
        <f t="shared" si="7"/>
        <v>2.3344718400000007E-7</v>
      </c>
      <c r="N64" s="299">
        <f t="shared" si="7"/>
        <v>2.2301827200000008E-7</v>
      </c>
      <c r="O64" s="299">
        <f t="shared" si="7"/>
        <v>4.3819881552000018E-7</v>
      </c>
      <c r="P64" s="299">
        <f t="shared" si="7"/>
        <v>4.753578312E-7</v>
      </c>
      <c r="Q64" s="299">
        <f t="shared" si="7"/>
        <v>4.5275918112000009E-7</v>
      </c>
      <c r="R64" s="299">
        <f t="shared" si="7"/>
        <v>3.9380053046400016E-7</v>
      </c>
      <c r="S64" s="299">
        <f t="shared" si="7"/>
        <v>6.1607754748800013E-7</v>
      </c>
      <c r="T64" s="299">
        <f t="shared" si="7"/>
        <v>7.9741065600000009E-7</v>
      </c>
      <c r="U64" s="299">
        <f t="shared" si="7"/>
        <v>8.311040640000001E-7</v>
      </c>
      <c r="V64" s="128"/>
      <c r="W64" s="128"/>
      <c r="X64" s="128"/>
      <c r="Y64" s="128"/>
      <c r="Z64" s="128"/>
      <c r="AA64" s="128"/>
    </row>
    <row r="65" spans="1:27" ht="18" customHeight="1" x14ac:dyDescent="0.35">
      <c r="A65" s="128"/>
      <c r="B65" s="262" t="s">
        <v>29</v>
      </c>
      <c r="C65" s="299">
        <f t="shared" si="7"/>
        <v>1.1570316307200005E-9</v>
      </c>
      <c r="D65" s="299">
        <f t="shared" si="7"/>
        <v>7.7480933184000015E-10</v>
      </c>
      <c r="E65" s="299">
        <f t="shared" si="7"/>
        <v>6.1188298560000013E-10</v>
      </c>
      <c r="F65" s="299">
        <f t="shared" si="7"/>
        <v>5.6133217728000004E-10</v>
      </c>
      <c r="G65" s="299">
        <f t="shared" si="7"/>
        <v>4.9732539840000022E-10</v>
      </c>
      <c r="H65" s="299">
        <f t="shared" si="7"/>
        <v>3.1976113824000011E-10</v>
      </c>
      <c r="I65" s="299">
        <f t="shared" si="7"/>
        <v>2.4102552672000004E-10</v>
      </c>
      <c r="J65" s="299">
        <f t="shared" si="7"/>
        <v>2.142045043200001E-10</v>
      </c>
      <c r="K65" s="299">
        <f t="shared" si="7"/>
        <v>1.2946825728000006E-10</v>
      </c>
      <c r="L65" s="299">
        <f t="shared" si="7"/>
        <v>1.0191988512000005E-10</v>
      </c>
      <c r="M65" s="299">
        <f t="shared" si="7"/>
        <v>7.8826530240000032E-11</v>
      </c>
      <c r="N65" s="299">
        <f t="shared" si="7"/>
        <v>5.0550808320000013E-11</v>
      </c>
      <c r="O65" s="299">
        <f t="shared" si="7"/>
        <v>4.6914059520000016E-11</v>
      </c>
      <c r="P65" s="299">
        <f t="shared" si="7"/>
        <v>3.6415674921600015E-11</v>
      </c>
      <c r="Q65" s="299">
        <f t="shared" si="7"/>
        <v>3.0332303366400013E-11</v>
      </c>
      <c r="R65" s="299">
        <f t="shared" si="7"/>
        <v>1.6671765686400007E-11</v>
      </c>
      <c r="S65" s="299">
        <f t="shared" si="7"/>
        <v>9.0918720000000025E-12</v>
      </c>
      <c r="T65" s="299">
        <f t="shared" si="7"/>
        <v>1.6183532160000007E-11</v>
      </c>
      <c r="U65" s="299">
        <f t="shared" si="7"/>
        <v>1.6199410837593529E-11</v>
      </c>
      <c r="V65" s="128"/>
      <c r="W65" s="128"/>
      <c r="X65" s="128"/>
      <c r="Y65" s="128"/>
      <c r="Z65" s="128"/>
      <c r="AA65" s="128"/>
    </row>
    <row r="66" spans="1:27" ht="18" customHeight="1" x14ac:dyDescent="0.35">
      <c r="A66" s="128"/>
      <c r="B66" s="262" t="s">
        <v>30</v>
      </c>
      <c r="C66" s="299">
        <f t="shared" si="7"/>
        <v>2.5604203187250005E-5</v>
      </c>
      <c r="D66" s="299">
        <f t="shared" si="7"/>
        <v>1.724503478967E-5</v>
      </c>
      <c r="E66" s="299">
        <f t="shared" si="7"/>
        <v>3.2405347619189997E-5</v>
      </c>
      <c r="F66" s="299">
        <f t="shared" si="7"/>
        <v>5.8789159276230005E-5</v>
      </c>
      <c r="G66" s="299">
        <f t="shared" si="7"/>
        <v>6.7426290601829995E-5</v>
      </c>
      <c r="H66" s="299">
        <f t="shared" si="7"/>
        <v>6.5642794561529994E-5</v>
      </c>
      <c r="I66" s="299">
        <f t="shared" si="7"/>
        <v>6.328488156911999E-5</v>
      </c>
      <c r="J66" s="299">
        <f t="shared" si="7"/>
        <v>4.5344939459399995E-5</v>
      </c>
      <c r="K66" s="299">
        <f t="shared" si="7"/>
        <v>4.952512014516E-5</v>
      </c>
      <c r="L66" s="299">
        <f t="shared" si="7"/>
        <v>3.9792242255669993E-5</v>
      </c>
      <c r="M66" s="299">
        <f t="shared" si="7"/>
        <v>3.3576567679394098E-5</v>
      </c>
      <c r="N66" s="299">
        <f t="shared" si="7"/>
        <v>2.8483153512824704E-5</v>
      </c>
      <c r="O66" s="299">
        <f t="shared" si="7"/>
        <v>2.7346541626619997E-5</v>
      </c>
      <c r="P66" s="299">
        <f t="shared" si="7"/>
        <v>2.588792519696535E-5</v>
      </c>
      <c r="Q66" s="299">
        <f t="shared" si="7"/>
        <v>2.796443353153845E-5</v>
      </c>
      <c r="R66" s="299">
        <f t="shared" si="7"/>
        <v>2.6293579880114162E-5</v>
      </c>
      <c r="S66" s="299">
        <f t="shared" si="7"/>
        <v>2.5029533324664725E-5</v>
      </c>
      <c r="T66" s="299">
        <f t="shared" si="7"/>
        <v>2.4339054323880001E-5</v>
      </c>
      <c r="U66" s="299">
        <f t="shared" si="7"/>
        <v>2.3736130277813559E-5</v>
      </c>
      <c r="V66" s="128"/>
      <c r="W66" s="128"/>
      <c r="X66" s="128"/>
      <c r="Y66" s="128"/>
      <c r="Z66" s="128"/>
      <c r="AA66" s="128"/>
    </row>
    <row r="67" spans="1:27" ht="18" customHeight="1" x14ac:dyDescent="0.35">
      <c r="A67" s="128"/>
      <c r="B67" s="262" t="s">
        <v>31</v>
      </c>
      <c r="C67" s="299">
        <f t="shared" si="7"/>
        <v>0</v>
      </c>
      <c r="D67" s="299">
        <f t="shared" si="7"/>
        <v>0</v>
      </c>
      <c r="E67" s="299">
        <f t="shared" si="7"/>
        <v>0</v>
      </c>
      <c r="F67" s="299">
        <f t="shared" si="7"/>
        <v>0</v>
      </c>
      <c r="G67" s="299">
        <f t="shared" si="7"/>
        <v>0</v>
      </c>
      <c r="H67" s="299">
        <f t="shared" si="7"/>
        <v>0</v>
      </c>
      <c r="I67" s="299">
        <f t="shared" si="7"/>
        <v>0</v>
      </c>
      <c r="J67" s="299">
        <f t="shared" si="7"/>
        <v>0</v>
      </c>
      <c r="K67" s="299">
        <f t="shared" si="7"/>
        <v>0</v>
      </c>
      <c r="L67" s="299">
        <f t="shared" si="7"/>
        <v>0</v>
      </c>
      <c r="M67" s="299">
        <f t="shared" si="7"/>
        <v>0</v>
      </c>
      <c r="N67" s="299">
        <f t="shared" si="7"/>
        <v>0</v>
      </c>
      <c r="O67" s="299">
        <f t="shared" si="7"/>
        <v>0</v>
      </c>
      <c r="P67" s="299">
        <f t="shared" si="7"/>
        <v>0</v>
      </c>
      <c r="Q67" s="299">
        <f t="shared" si="7"/>
        <v>0</v>
      </c>
      <c r="R67" s="299">
        <f t="shared" si="7"/>
        <v>0</v>
      </c>
      <c r="S67" s="299">
        <f t="shared" si="7"/>
        <v>0</v>
      </c>
      <c r="T67" s="299">
        <f t="shared" si="7"/>
        <v>0</v>
      </c>
      <c r="U67" s="299">
        <f t="shared" si="7"/>
        <v>0</v>
      </c>
      <c r="V67" s="128"/>
      <c r="W67" s="128"/>
      <c r="X67" s="128"/>
      <c r="Y67" s="128"/>
      <c r="Z67" s="128"/>
      <c r="AA67" s="128"/>
    </row>
    <row r="68" spans="1:27" ht="18" customHeight="1" x14ac:dyDescent="0.35">
      <c r="A68" s="128"/>
      <c r="B68" s="262" t="s">
        <v>80</v>
      </c>
      <c r="C68" s="299">
        <f t="shared" si="7"/>
        <v>0</v>
      </c>
      <c r="D68" s="299">
        <f t="shared" si="7"/>
        <v>0</v>
      </c>
      <c r="E68" s="299">
        <f t="shared" si="7"/>
        <v>0</v>
      </c>
      <c r="F68" s="299">
        <f t="shared" si="7"/>
        <v>0</v>
      </c>
      <c r="G68" s="299">
        <f t="shared" si="7"/>
        <v>0</v>
      </c>
      <c r="H68" s="299">
        <f t="shared" si="7"/>
        <v>0</v>
      </c>
      <c r="I68" s="299">
        <f t="shared" si="7"/>
        <v>0</v>
      </c>
      <c r="J68" s="299">
        <f t="shared" si="7"/>
        <v>0</v>
      </c>
      <c r="K68" s="299">
        <f t="shared" si="7"/>
        <v>0</v>
      </c>
      <c r="L68" s="299">
        <f t="shared" si="7"/>
        <v>0</v>
      </c>
      <c r="M68" s="299">
        <f t="shared" si="7"/>
        <v>0</v>
      </c>
      <c r="N68" s="299">
        <f t="shared" si="7"/>
        <v>0</v>
      </c>
      <c r="O68" s="299">
        <f t="shared" si="7"/>
        <v>0</v>
      </c>
      <c r="P68" s="299">
        <f t="shared" si="7"/>
        <v>0</v>
      </c>
      <c r="Q68" s="299">
        <f t="shared" si="7"/>
        <v>0</v>
      </c>
      <c r="R68" s="299">
        <f t="shared" si="7"/>
        <v>0</v>
      </c>
      <c r="S68" s="299">
        <f t="shared" si="7"/>
        <v>9.6266880000000006E-9</v>
      </c>
      <c r="T68" s="299">
        <f t="shared" si="7"/>
        <v>1.2835584000000003E-8</v>
      </c>
      <c r="U68" s="299">
        <f t="shared" si="7"/>
        <v>1.2835584000000003E-8</v>
      </c>
      <c r="V68" s="128"/>
      <c r="W68" s="128"/>
      <c r="X68" s="128"/>
      <c r="Y68" s="128"/>
      <c r="Z68" s="128"/>
      <c r="AA68" s="128"/>
    </row>
    <row r="69" spans="1:27" ht="18" customHeight="1" x14ac:dyDescent="0.35">
      <c r="A69" s="128"/>
      <c r="B69" s="262" t="s">
        <v>81</v>
      </c>
      <c r="C69" s="299">
        <f t="shared" si="7"/>
        <v>1.0043920691280004E-5</v>
      </c>
      <c r="D69" s="299">
        <f t="shared" si="7"/>
        <v>1.0484602390080004E-5</v>
      </c>
      <c r="E69" s="299">
        <f t="shared" si="7"/>
        <v>1.0314366446160003E-5</v>
      </c>
      <c r="F69" s="299">
        <f t="shared" si="7"/>
        <v>7.2440827200000007E-6</v>
      </c>
      <c r="G69" s="299">
        <f t="shared" si="7"/>
        <v>5.1408840369600012E-6</v>
      </c>
      <c r="H69" s="299">
        <f t="shared" si="7"/>
        <v>7.9600395621600038E-6</v>
      </c>
      <c r="I69" s="299">
        <f t="shared" si="7"/>
        <v>1.0048750079760001E-5</v>
      </c>
      <c r="J69" s="299">
        <f t="shared" si="7"/>
        <v>6.1333233695999998E-6</v>
      </c>
      <c r="K69" s="299">
        <f t="shared" si="7"/>
        <v>4.3223026896E-6</v>
      </c>
      <c r="L69" s="299">
        <f t="shared" si="7"/>
        <v>3.5544299212800001E-6</v>
      </c>
      <c r="M69" s="299">
        <f t="shared" si="7"/>
        <v>3.077527808880001E-6</v>
      </c>
      <c r="N69" s="299">
        <f t="shared" si="7"/>
        <v>2.576478754080001E-6</v>
      </c>
      <c r="O69" s="299">
        <f t="shared" si="7"/>
        <v>1.9933300951200005E-6</v>
      </c>
      <c r="P69" s="299">
        <f t="shared" si="7"/>
        <v>1.3283233014240003E-6</v>
      </c>
      <c r="Q69" s="299">
        <f t="shared" si="7"/>
        <v>8.2147898044800025E-7</v>
      </c>
      <c r="R69" s="299">
        <f t="shared" si="7"/>
        <v>6.8883982584480008E-7</v>
      </c>
      <c r="S69" s="299">
        <f t="shared" si="7"/>
        <v>7.3911375992160031E-7</v>
      </c>
      <c r="T69" s="299">
        <f t="shared" si="7"/>
        <v>8.9222952168000011E-7</v>
      </c>
      <c r="U69" s="299">
        <f t="shared" si="7"/>
        <v>8.7585623719197972E-7</v>
      </c>
      <c r="V69" s="128"/>
      <c r="W69" s="128"/>
      <c r="X69" s="128"/>
      <c r="Y69" s="128"/>
      <c r="Z69" s="128"/>
      <c r="AA69" s="128"/>
    </row>
    <row r="70" spans="1:27" ht="18" customHeight="1" x14ac:dyDescent="0.35">
      <c r="A70" s="128"/>
      <c r="B70" s="262" t="s">
        <v>82</v>
      </c>
      <c r="C70" s="299">
        <f t="shared" si="7"/>
        <v>6.3333178128000013E-6</v>
      </c>
      <c r="D70" s="299">
        <f t="shared" si="7"/>
        <v>4.9602312144000006E-6</v>
      </c>
      <c r="E70" s="299">
        <f t="shared" si="7"/>
        <v>5.923862683200001E-6</v>
      </c>
      <c r="F70" s="299">
        <f t="shared" si="7"/>
        <v>5.9971057344000007E-6</v>
      </c>
      <c r="G70" s="299">
        <f t="shared" si="7"/>
        <v>5.552352748800002E-6</v>
      </c>
      <c r="H70" s="299">
        <f t="shared" si="7"/>
        <v>1.3598499024000004E-6</v>
      </c>
      <c r="I70" s="299">
        <f t="shared" si="7"/>
        <v>0</v>
      </c>
      <c r="J70" s="299">
        <f t="shared" si="7"/>
        <v>7.9420176000000019E-7</v>
      </c>
      <c r="K70" s="299">
        <f t="shared" si="7"/>
        <v>8.9744798880000026E-7</v>
      </c>
      <c r="L70" s="299">
        <f t="shared" si="7"/>
        <v>8.1185068800000007E-7</v>
      </c>
      <c r="M70" s="299">
        <f t="shared" si="7"/>
        <v>7.7743527840000011E-7</v>
      </c>
      <c r="N70" s="299">
        <f t="shared" si="7"/>
        <v>6.1065290880000016E-7</v>
      </c>
      <c r="O70" s="299">
        <f t="shared" si="7"/>
        <v>8.4361875840000022E-7</v>
      </c>
      <c r="P70" s="299">
        <f t="shared" si="7"/>
        <v>1.9315428026400004E-6</v>
      </c>
      <c r="Q70" s="299">
        <f t="shared" si="7"/>
        <v>1.9925198488800003E-6</v>
      </c>
      <c r="R70" s="299">
        <f t="shared" si="7"/>
        <v>2.1475736233776002E-6</v>
      </c>
      <c r="S70" s="299">
        <f t="shared" si="7"/>
        <v>2.1483625304592001E-6</v>
      </c>
      <c r="T70" s="299">
        <f t="shared" si="7"/>
        <v>1.2451318704000002E-6</v>
      </c>
      <c r="U70" s="299">
        <f t="shared" si="7"/>
        <v>9.026256394444188E-7</v>
      </c>
      <c r="V70" s="128"/>
      <c r="W70" s="128"/>
      <c r="X70" s="128"/>
      <c r="Y70" s="128"/>
      <c r="Z70" s="128"/>
      <c r="AA70" s="128"/>
    </row>
    <row r="71" spans="1:27" ht="18" customHeight="1" x14ac:dyDescent="0.35">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row>
    <row r="72" spans="1:27" ht="30.75" customHeight="1" x14ac:dyDescent="0.35">
      <c r="A72" s="128"/>
      <c r="B72" s="216" t="s">
        <v>238</v>
      </c>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row>
    <row r="73" spans="1:27" ht="18" customHeight="1" x14ac:dyDescent="0.35">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c r="AA73" s="128"/>
    </row>
    <row r="74" spans="1:27" ht="18" customHeight="1" x14ac:dyDescent="0.35">
      <c r="A74" s="128"/>
      <c r="B74" s="261" t="s">
        <v>78</v>
      </c>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row>
    <row r="75" spans="1:27" ht="18" customHeight="1" x14ac:dyDescent="0.35">
      <c r="A75" s="128"/>
      <c r="B75" s="216" t="s">
        <v>86</v>
      </c>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row>
    <row r="76" spans="1:27" ht="18" customHeight="1" x14ac:dyDescent="0.35">
      <c r="A76" s="128"/>
      <c r="B76" s="261" t="s">
        <v>227</v>
      </c>
      <c r="C76" s="261">
        <v>2005</v>
      </c>
      <c r="D76" s="261">
        <v>2006</v>
      </c>
      <c r="E76" s="261">
        <v>2007</v>
      </c>
      <c r="F76" s="261">
        <v>2008</v>
      </c>
      <c r="G76" s="261">
        <v>2009</v>
      </c>
      <c r="H76" s="261">
        <v>2010</v>
      </c>
      <c r="I76" s="261">
        <v>2011</v>
      </c>
      <c r="J76" s="261">
        <v>2012</v>
      </c>
      <c r="K76" s="261">
        <v>2013</v>
      </c>
      <c r="L76" s="261">
        <v>2014</v>
      </c>
      <c r="M76" s="261">
        <v>2015</v>
      </c>
      <c r="N76" s="261">
        <v>2016</v>
      </c>
      <c r="O76" s="261">
        <v>2017</v>
      </c>
      <c r="P76" s="261">
        <v>2018</v>
      </c>
      <c r="Q76" s="261">
        <v>2019</v>
      </c>
      <c r="R76" s="261">
        <v>2020</v>
      </c>
      <c r="S76" s="261">
        <v>2021</v>
      </c>
      <c r="T76" s="261">
        <v>2022</v>
      </c>
      <c r="U76" s="261">
        <v>2023</v>
      </c>
      <c r="V76" s="128"/>
      <c r="W76" s="128"/>
      <c r="X76" s="128"/>
      <c r="Y76" s="128"/>
      <c r="Z76" s="128"/>
      <c r="AA76" s="128"/>
    </row>
    <row r="77" spans="1:27" ht="18" customHeight="1" x14ac:dyDescent="0.35">
      <c r="A77" s="128"/>
      <c r="B77" s="262" t="s">
        <v>24</v>
      </c>
      <c r="C77" s="267">
        <f t="shared" ref="C77:U85" si="8">C33*10^6</f>
        <v>5517.0437754880022</v>
      </c>
      <c r="D77" s="267">
        <f t="shared" si="8"/>
        <v>5511.964860416002</v>
      </c>
      <c r="E77" s="267">
        <f t="shared" si="8"/>
        <v>4804.9880811520015</v>
      </c>
      <c r="F77" s="267">
        <f t="shared" si="8"/>
        <v>4960.7040788480008</v>
      </c>
      <c r="G77" s="267">
        <f t="shared" si="8"/>
        <v>5146.3563325440018</v>
      </c>
      <c r="H77" s="267">
        <f t="shared" si="8"/>
        <v>4674.4854231040026</v>
      </c>
      <c r="I77" s="267">
        <f t="shared" si="8"/>
        <v>4810.7660482560023</v>
      </c>
      <c r="J77" s="267">
        <f t="shared" si="8"/>
        <v>4517.7100595200018</v>
      </c>
      <c r="K77" s="267">
        <f t="shared" si="8"/>
        <v>4749.3983416320016</v>
      </c>
      <c r="L77" s="267">
        <f t="shared" si="8"/>
        <v>4855.824698368001</v>
      </c>
      <c r="M77" s="267">
        <f t="shared" si="8"/>
        <v>4768.0462018560002</v>
      </c>
      <c r="N77" s="267">
        <f t="shared" si="8"/>
        <v>4010.323423232001</v>
      </c>
      <c r="O77" s="267">
        <f t="shared" si="8"/>
        <v>4316.0270755840011</v>
      </c>
      <c r="P77" s="267">
        <f t="shared" si="8"/>
        <v>4867.6416983040008</v>
      </c>
      <c r="Q77" s="267">
        <f t="shared" si="8"/>
        <v>5047.6087603200012</v>
      </c>
      <c r="R77" s="267">
        <f t="shared" si="8"/>
        <v>5368.6656665600012</v>
      </c>
      <c r="S77" s="267">
        <f t="shared" si="8"/>
        <v>5005.6224870400001</v>
      </c>
      <c r="T77" s="267">
        <f t="shared" si="8"/>
        <v>5069.587905536001</v>
      </c>
      <c r="U77" s="267">
        <f t="shared" si="8"/>
        <v>5118.3098325564042</v>
      </c>
      <c r="V77" s="128"/>
      <c r="W77" s="128"/>
      <c r="X77" s="128"/>
      <c r="Y77" s="128"/>
      <c r="Z77" s="128"/>
      <c r="AA77" s="128"/>
    </row>
    <row r="78" spans="1:27" ht="18" customHeight="1" x14ac:dyDescent="0.35">
      <c r="A78" s="128"/>
      <c r="B78" s="262" t="s">
        <v>27</v>
      </c>
      <c r="C78" s="267">
        <f t="shared" si="8"/>
        <v>0</v>
      </c>
      <c r="D78" s="267">
        <f t="shared" si="8"/>
        <v>0</v>
      </c>
      <c r="E78" s="267">
        <f t="shared" si="8"/>
        <v>0</v>
      </c>
      <c r="F78" s="267">
        <f t="shared" si="8"/>
        <v>0</v>
      </c>
      <c r="G78" s="267">
        <f t="shared" si="8"/>
        <v>0</v>
      </c>
      <c r="H78" s="267">
        <f t="shared" si="8"/>
        <v>0</v>
      </c>
      <c r="I78" s="267">
        <f t="shared" si="8"/>
        <v>0</v>
      </c>
      <c r="J78" s="267">
        <f t="shared" si="8"/>
        <v>0</v>
      </c>
      <c r="K78" s="267">
        <f t="shared" si="8"/>
        <v>0</v>
      </c>
      <c r="L78" s="267">
        <f t="shared" si="8"/>
        <v>2.3750496000000003E-2</v>
      </c>
      <c r="M78" s="267">
        <f t="shared" si="8"/>
        <v>3.1667328000000002E-2</v>
      </c>
      <c r="N78" s="267">
        <f t="shared" si="8"/>
        <v>1.5833664000000001E-2</v>
      </c>
      <c r="O78" s="267">
        <f t="shared" si="8"/>
        <v>1.0555775999999999E-2</v>
      </c>
      <c r="P78" s="267">
        <f t="shared" si="8"/>
        <v>1.8710112960000001E-2</v>
      </c>
      <c r="Q78" s="267">
        <f t="shared" si="8"/>
        <v>2.1190720319999998E-2</v>
      </c>
      <c r="R78" s="267">
        <f t="shared" si="8"/>
        <v>2.9028384000000004E-2</v>
      </c>
      <c r="S78" s="267">
        <f t="shared" si="8"/>
        <v>1.5833664000000001E-2</v>
      </c>
      <c r="T78" s="267">
        <f t="shared" si="8"/>
        <v>2.6389439999999998E-3</v>
      </c>
      <c r="U78" s="267">
        <f t="shared" si="8"/>
        <v>0</v>
      </c>
      <c r="V78" s="128"/>
      <c r="W78" s="128"/>
      <c r="X78" s="128"/>
      <c r="Y78" s="128"/>
      <c r="Z78" s="128"/>
      <c r="AA78" s="128"/>
    </row>
    <row r="79" spans="1:27" ht="18" customHeight="1" x14ac:dyDescent="0.35">
      <c r="A79" s="128"/>
      <c r="B79" s="262" t="s">
        <v>28</v>
      </c>
      <c r="C79" s="267">
        <f t="shared" si="8"/>
        <v>0</v>
      </c>
      <c r="D79" s="267">
        <f t="shared" si="8"/>
        <v>0</v>
      </c>
      <c r="E79" s="267">
        <f t="shared" si="8"/>
        <v>0</v>
      </c>
      <c r="F79" s="267">
        <f t="shared" si="8"/>
        <v>0</v>
      </c>
      <c r="G79" s="267">
        <f t="shared" si="8"/>
        <v>0</v>
      </c>
      <c r="H79" s="267">
        <f t="shared" si="8"/>
        <v>0</v>
      </c>
      <c r="I79" s="267">
        <f t="shared" si="8"/>
        <v>1.5353855999999999</v>
      </c>
      <c r="J79" s="267">
        <f t="shared" si="8"/>
        <v>0.5964672000000002</v>
      </c>
      <c r="K79" s="267">
        <f t="shared" si="8"/>
        <v>0.42900480000000013</v>
      </c>
      <c r="L79" s="267">
        <f t="shared" si="8"/>
        <v>0.52308480000000002</v>
      </c>
      <c r="M79" s="267">
        <f t="shared" si="8"/>
        <v>0.54754560000000019</v>
      </c>
      <c r="N79" s="267">
        <f t="shared" si="8"/>
        <v>0.52308480000000002</v>
      </c>
      <c r="O79" s="267">
        <f t="shared" si="8"/>
        <v>1.0277863680000003</v>
      </c>
      <c r="P79" s="267">
        <f t="shared" si="8"/>
        <v>1.1149420799999998</v>
      </c>
      <c r="Q79" s="267">
        <f t="shared" si="8"/>
        <v>1.0619374080000001</v>
      </c>
      <c r="R79" s="267">
        <f t="shared" si="8"/>
        <v>0.9236510976000003</v>
      </c>
      <c r="S79" s="267">
        <f t="shared" si="8"/>
        <v>1.4449972992000004</v>
      </c>
      <c r="T79" s="267">
        <f t="shared" si="8"/>
        <v>1.8703104000000002</v>
      </c>
      <c r="U79" s="267">
        <f t="shared" si="8"/>
        <v>1.9493376000000002</v>
      </c>
      <c r="V79" s="128"/>
      <c r="W79" s="128"/>
      <c r="X79" s="128"/>
      <c r="Y79" s="128"/>
      <c r="Z79" s="128"/>
      <c r="AA79" s="128"/>
    </row>
    <row r="80" spans="1:27" ht="18" customHeight="1" x14ac:dyDescent="0.35">
      <c r="A80" s="128"/>
      <c r="B80" s="262" t="s">
        <v>29</v>
      </c>
      <c r="C80" s="267">
        <f t="shared" si="8"/>
        <v>2.7137940480000005E-3</v>
      </c>
      <c r="D80" s="267">
        <f t="shared" si="8"/>
        <v>1.8172994560000002E-3</v>
      </c>
      <c r="E80" s="267">
        <f t="shared" si="8"/>
        <v>1.4351590400000004E-3</v>
      </c>
      <c r="F80" s="267">
        <f t="shared" si="8"/>
        <v>1.3165931520000001E-3</v>
      </c>
      <c r="G80" s="267">
        <f t="shared" si="8"/>
        <v>1.1664665600000005E-3</v>
      </c>
      <c r="H80" s="267">
        <f t="shared" si="8"/>
        <v>7.4999321600000023E-4</v>
      </c>
      <c r="I80" s="267">
        <f t="shared" si="8"/>
        <v>5.6532044800000007E-4</v>
      </c>
      <c r="J80" s="267">
        <f t="shared" si="8"/>
        <v>5.0241228800000019E-4</v>
      </c>
      <c r="K80" s="267">
        <f t="shared" si="8"/>
        <v>3.036651520000001E-4</v>
      </c>
      <c r="L80" s="267">
        <f t="shared" si="8"/>
        <v>2.3905100800000008E-4</v>
      </c>
      <c r="M80" s="267">
        <f t="shared" si="8"/>
        <v>1.8488601600000004E-4</v>
      </c>
      <c r="N80" s="267">
        <f t="shared" si="8"/>
        <v>1.1856588800000004E-4</v>
      </c>
      <c r="O80" s="267">
        <f t="shared" si="8"/>
        <v>1.1003596800000003E-4</v>
      </c>
      <c r="P80" s="267">
        <f t="shared" si="8"/>
        <v>8.5412221440000046E-5</v>
      </c>
      <c r="Q80" s="267">
        <f t="shared" si="8"/>
        <v>7.114379776000002E-5</v>
      </c>
      <c r="R80" s="267">
        <f t="shared" si="8"/>
        <v>3.9103285760000008E-5</v>
      </c>
      <c r="S80" s="267">
        <f t="shared" si="8"/>
        <v>2.1324800000000006E-5</v>
      </c>
      <c r="T80" s="267">
        <f t="shared" si="8"/>
        <v>3.7958144000000012E-5</v>
      </c>
      <c r="U80" s="267">
        <f t="shared" si="8"/>
        <v>3.7995387113843488E-5</v>
      </c>
      <c r="V80" s="128"/>
      <c r="W80" s="128"/>
      <c r="X80" s="128"/>
      <c r="Y80" s="128"/>
      <c r="Z80" s="128"/>
      <c r="AA80" s="128"/>
    </row>
    <row r="81" spans="1:27" ht="18" customHeight="1" x14ac:dyDescent="0.35">
      <c r="A81" s="128"/>
      <c r="B81" s="262" t="s">
        <v>30</v>
      </c>
      <c r="C81" s="267">
        <f t="shared" si="8"/>
        <v>60.0541354</v>
      </c>
      <c r="D81" s="267">
        <f t="shared" si="8"/>
        <v>40.447876727999997</v>
      </c>
      <c r="E81" s="267">
        <f t="shared" si="8"/>
        <v>76.006080695999998</v>
      </c>
      <c r="F81" s="267">
        <f t="shared" si="8"/>
        <v>137.88877183200003</v>
      </c>
      <c r="G81" s="267">
        <f t="shared" si="8"/>
        <v>158.14698687200001</v>
      </c>
      <c r="H81" s="267">
        <f t="shared" si="8"/>
        <v>153.96383335199997</v>
      </c>
      <c r="I81" s="267">
        <f t="shared" si="8"/>
        <v>148.43339660800001</v>
      </c>
      <c r="J81" s="267">
        <f t="shared" si="8"/>
        <v>106.35562896</v>
      </c>
      <c r="K81" s="267">
        <f t="shared" si="8"/>
        <v>116.160157344</v>
      </c>
      <c r="L81" s="267">
        <f t="shared" si="8"/>
        <v>93.331891127999995</v>
      </c>
      <c r="M81" s="267">
        <f t="shared" si="8"/>
        <v>78.753153415439996</v>
      </c>
      <c r="N81" s="267">
        <f t="shared" si="8"/>
        <v>66.806654562480006</v>
      </c>
      <c r="O81" s="267">
        <f t="shared" si="8"/>
        <v>64.140754607999995</v>
      </c>
      <c r="P81" s="267">
        <f t="shared" si="8"/>
        <v>60.719599576440004</v>
      </c>
      <c r="Q81" s="267">
        <f t="shared" si="8"/>
        <v>65.590007445479998</v>
      </c>
      <c r="R81" s="267">
        <f t="shared" si="8"/>
        <v>61.671054346944004</v>
      </c>
      <c r="S81" s="267">
        <f t="shared" si="8"/>
        <v>58.706258979648005</v>
      </c>
      <c r="T81" s="267">
        <f t="shared" si="8"/>
        <v>57.086754591999998</v>
      </c>
      <c r="U81" s="267">
        <f t="shared" si="8"/>
        <v>55.672608561616201</v>
      </c>
      <c r="V81" s="128"/>
      <c r="W81" s="128"/>
      <c r="X81" s="128"/>
      <c r="Y81" s="128"/>
      <c r="Z81" s="128"/>
      <c r="AA81" s="128"/>
    </row>
    <row r="82" spans="1:27" ht="18" customHeight="1" x14ac:dyDescent="0.35">
      <c r="A82" s="128"/>
      <c r="B82" s="262" t="s">
        <v>31</v>
      </c>
      <c r="C82" s="267">
        <f t="shared" si="8"/>
        <v>0</v>
      </c>
      <c r="D82" s="267">
        <f t="shared" si="8"/>
        <v>0</v>
      </c>
      <c r="E82" s="267">
        <f t="shared" si="8"/>
        <v>0</v>
      </c>
      <c r="F82" s="267">
        <f t="shared" si="8"/>
        <v>0</v>
      </c>
      <c r="G82" s="267">
        <f t="shared" si="8"/>
        <v>0</v>
      </c>
      <c r="H82" s="267">
        <f t="shared" si="8"/>
        <v>0</v>
      </c>
      <c r="I82" s="267">
        <f t="shared" si="8"/>
        <v>0</v>
      </c>
      <c r="J82" s="267">
        <f t="shared" si="8"/>
        <v>0</v>
      </c>
      <c r="K82" s="267">
        <f t="shared" si="8"/>
        <v>0</v>
      </c>
      <c r="L82" s="267">
        <f t="shared" si="8"/>
        <v>0</v>
      </c>
      <c r="M82" s="267">
        <f t="shared" si="8"/>
        <v>0</v>
      </c>
      <c r="N82" s="267">
        <f t="shared" si="8"/>
        <v>0</v>
      </c>
      <c r="O82" s="267">
        <f t="shared" si="8"/>
        <v>0</v>
      </c>
      <c r="P82" s="267">
        <f t="shared" si="8"/>
        <v>0</v>
      </c>
      <c r="Q82" s="267">
        <f t="shared" si="8"/>
        <v>0</v>
      </c>
      <c r="R82" s="267">
        <f t="shared" si="8"/>
        <v>0</v>
      </c>
      <c r="S82" s="267">
        <f t="shared" si="8"/>
        <v>0</v>
      </c>
      <c r="T82" s="267">
        <f t="shared" si="8"/>
        <v>0</v>
      </c>
      <c r="U82" s="267">
        <f t="shared" si="8"/>
        <v>0</v>
      </c>
      <c r="V82" s="128"/>
      <c r="W82" s="128"/>
      <c r="X82" s="128"/>
      <c r="Y82" s="128"/>
      <c r="Z82" s="128"/>
      <c r="AA82" s="128"/>
    </row>
    <row r="83" spans="1:27" ht="18" customHeight="1" x14ac:dyDescent="0.35">
      <c r="A83" s="128"/>
      <c r="B83" s="262" t="s">
        <v>80</v>
      </c>
      <c r="C83" s="267">
        <f t="shared" si="8"/>
        <v>0</v>
      </c>
      <c r="D83" s="267">
        <f t="shared" si="8"/>
        <v>0</v>
      </c>
      <c r="E83" s="267">
        <f t="shared" si="8"/>
        <v>0</v>
      </c>
      <c r="F83" s="267">
        <f t="shared" si="8"/>
        <v>0</v>
      </c>
      <c r="G83" s="267">
        <f t="shared" si="8"/>
        <v>0</v>
      </c>
      <c r="H83" s="267">
        <f t="shared" si="8"/>
        <v>0</v>
      </c>
      <c r="I83" s="267">
        <f t="shared" si="8"/>
        <v>0</v>
      </c>
      <c r="J83" s="267">
        <f t="shared" si="8"/>
        <v>0</v>
      </c>
      <c r="K83" s="267">
        <f t="shared" si="8"/>
        <v>0</v>
      </c>
      <c r="L83" s="267">
        <f t="shared" si="8"/>
        <v>0</v>
      </c>
      <c r="M83" s="267">
        <f t="shared" si="8"/>
        <v>0</v>
      </c>
      <c r="N83" s="267">
        <f t="shared" si="8"/>
        <v>0</v>
      </c>
      <c r="O83" s="267">
        <f t="shared" si="8"/>
        <v>0</v>
      </c>
      <c r="P83" s="267">
        <f t="shared" si="8"/>
        <v>0</v>
      </c>
      <c r="Q83" s="267">
        <f t="shared" si="8"/>
        <v>0</v>
      </c>
      <c r="R83" s="267">
        <f t="shared" si="8"/>
        <v>0</v>
      </c>
      <c r="S83" s="267">
        <f t="shared" si="8"/>
        <v>2.2579200000000004E-2</v>
      </c>
      <c r="T83" s="267">
        <f t="shared" si="8"/>
        <v>3.0105600000000003E-2</v>
      </c>
      <c r="U83" s="267">
        <f t="shared" si="8"/>
        <v>3.0105600000000003E-2</v>
      </c>
      <c r="V83" s="128"/>
      <c r="W83" s="128"/>
      <c r="X83" s="128"/>
      <c r="Y83" s="128"/>
      <c r="Z83" s="128"/>
      <c r="AA83" s="128"/>
    </row>
    <row r="84" spans="1:27" ht="18" customHeight="1" x14ac:dyDescent="0.35">
      <c r="A84" s="128"/>
      <c r="B84" s="262" t="s">
        <v>81</v>
      </c>
      <c r="C84" s="267">
        <f t="shared" si="8"/>
        <v>23.557810752000012</v>
      </c>
      <c r="D84" s="267">
        <f t="shared" si="8"/>
        <v>24.591420672000009</v>
      </c>
      <c r="E84" s="267">
        <f t="shared" si="8"/>
        <v>24.192135744000002</v>
      </c>
      <c r="F84" s="267">
        <f t="shared" si="8"/>
        <v>16.990848000000003</v>
      </c>
      <c r="G84" s="267">
        <f t="shared" si="8"/>
        <v>12.057838464000003</v>
      </c>
      <c r="H84" s="267">
        <f t="shared" si="8"/>
        <v>18.670110144000002</v>
      </c>
      <c r="I84" s="267">
        <f t="shared" si="8"/>
        <v>23.569137984000008</v>
      </c>
      <c r="J84" s="267">
        <f t="shared" si="8"/>
        <v>14.385584639999998</v>
      </c>
      <c r="K84" s="267">
        <f t="shared" si="8"/>
        <v>10.137872640000001</v>
      </c>
      <c r="L84" s="267">
        <f t="shared" si="8"/>
        <v>8.3368427520000008</v>
      </c>
      <c r="M84" s="267">
        <f t="shared" si="8"/>
        <v>7.2182785920000017</v>
      </c>
      <c r="N84" s="267">
        <f t="shared" si="8"/>
        <v>6.0430782720000016</v>
      </c>
      <c r="O84" s="267">
        <f t="shared" si="8"/>
        <v>4.675315008000001</v>
      </c>
      <c r="P84" s="267">
        <f t="shared" si="8"/>
        <v>3.1155551616000006</v>
      </c>
      <c r="Q84" s="267">
        <f t="shared" si="8"/>
        <v>1.9267621632</v>
      </c>
      <c r="R84" s="267">
        <f t="shared" si="8"/>
        <v>1.6156597363200003</v>
      </c>
      <c r="S84" s="267">
        <f t="shared" si="8"/>
        <v>1.7335762214400008</v>
      </c>
      <c r="T84" s="267">
        <f t="shared" si="8"/>
        <v>2.0927061120000006</v>
      </c>
      <c r="U84" s="267">
        <f t="shared" si="8"/>
        <v>2.0543029077918744</v>
      </c>
      <c r="V84" s="128"/>
      <c r="W84" s="128"/>
      <c r="X84" s="128"/>
      <c r="Y84" s="128"/>
      <c r="Z84" s="128"/>
      <c r="AA84" s="128"/>
    </row>
    <row r="85" spans="1:27" ht="18" customHeight="1" x14ac:dyDescent="0.35">
      <c r="A85" s="128"/>
      <c r="B85" s="262" t="s">
        <v>82</v>
      </c>
      <c r="C85" s="267">
        <f t="shared" si="8"/>
        <v>14.854667520000003</v>
      </c>
      <c r="D85" s="267">
        <f t="shared" si="8"/>
        <v>11.634120960000002</v>
      </c>
      <c r="E85" s="267">
        <f t="shared" si="8"/>
        <v>13.894298880000003</v>
      </c>
      <c r="F85" s="267">
        <f t="shared" si="8"/>
        <v>14.066088960000002</v>
      </c>
      <c r="G85" s="267">
        <f t="shared" si="8"/>
        <v>13.022929920000005</v>
      </c>
      <c r="H85" s="267">
        <f t="shared" si="8"/>
        <v>3.1895001600000001</v>
      </c>
      <c r="I85" s="267">
        <f t="shared" si="8"/>
        <v>0</v>
      </c>
      <c r="J85" s="267">
        <f t="shared" si="8"/>
        <v>1.8627840000000007</v>
      </c>
      <c r="K85" s="267">
        <f t="shared" si="8"/>
        <v>2.1049459200000005</v>
      </c>
      <c r="L85" s="267">
        <f t="shared" si="8"/>
        <v>1.9041792000000002</v>
      </c>
      <c r="M85" s="267">
        <f t="shared" si="8"/>
        <v>1.82345856</v>
      </c>
      <c r="N85" s="267">
        <f t="shared" si="8"/>
        <v>1.4322739200000003</v>
      </c>
      <c r="O85" s="267">
        <f t="shared" si="8"/>
        <v>1.9786905600000007</v>
      </c>
      <c r="P85" s="267">
        <f t="shared" si="8"/>
        <v>4.5303941760000015</v>
      </c>
      <c r="Q85" s="267">
        <f t="shared" si="8"/>
        <v>4.6734145920000012</v>
      </c>
      <c r="R85" s="267">
        <f t="shared" si="8"/>
        <v>5.0370900518400008</v>
      </c>
      <c r="S85" s="267">
        <f t="shared" si="8"/>
        <v>5.0389404172800001</v>
      </c>
      <c r="T85" s="267">
        <f t="shared" si="8"/>
        <v>2.9204313600000007</v>
      </c>
      <c r="U85" s="267">
        <f t="shared" si="8"/>
        <v>2.1170899937905356</v>
      </c>
      <c r="V85" s="128"/>
      <c r="W85" s="128"/>
      <c r="X85" s="128"/>
      <c r="Y85" s="128"/>
      <c r="Z85" s="128"/>
      <c r="AA85" s="128"/>
    </row>
    <row r="86" spans="1:27" ht="18" customHeight="1" x14ac:dyDescent="0.35">
      <c r="A86" s="128"/>
      <c r="B86" s="131" t="s">
        <v>88</v>
      </c>
      <c r="C86" s="268">
        <f t="shared" ref="C86:U86" si="9">SUM(C77:C85)</f>
        <v>5615.5131029540489</v>
      </c>
      <c r="D86" s="268">
        <f t="shared" si="9"/>
        <v>5588.6400960754572</v>
      </c>
      <c r="E86" s="268">
        <f t="shared" si="9"/>
        <v>4919.082031631041</v>
      </c>
      <c r="F86" s="268">
        <f t="shared" si="9"/>
        <v>5129.651104233154</v>
      </c>
      <c r="G86" s="268">
        <f t="shared" si="9"/>
        <v>5329.5852542665616</v>
      </c>
      <c r="H86" s="268">
        <f t="shared" si="9"/>
        <v>4850.3096167532185</v>
      </c>
      <c r="I86" s="268">
        <f t="shared" si="9"/>
        <v>4984.3045337684507</v>
      </c>
      <c r="J86" s="268">
        <f t="shared" si="9"/>
        <v>4640.9110267322903</v>
      </c>
      <c r="K86" s="268">
        <f t="shared" si="9"/>
        <v>4878.2306260011546</v>
      </c>
      <c r="L86" s="268">
        <f t="shared" si="9"/>
        <v>4959.9446857950088</v>
      </c>
      <c r="M86" s="268">
        <f t="shared" si="9"/>
        <v>4856.4204902374568</v>
      </c>
      <c r="N86" s="268">
        <f t="shared" si="9"/>
        <v>4085.1444670163696</v>
      </c>
      <c r="O86" s="268">
        <f t="shared" si="9"/>
        <v>4387.8602879399696</v>
      </c>
      <c r="P86" s="268">
        <f t="shared" si="9"/>
        <v>4937.1409848232233</v>
      </c>
      <c r="Q86" s="268">
        <f t="shared" si="9"/>
        <v>5120.8821437927991</v>
      </c>
      <c r="R86" s="268">
        <f t="shared" si="9"/>
        <v>5437.942189279991</v>
      </c>
      <c r="S86" s="268">
        <f t="shared" si="9"/>
        <v>5072.5846941463678</v>
      </c>
      <c r="T86" s="268">
        <f t="shared" si="9"/>
        <v>5133.5908905021452</v>
      </c>
      <c r="U86" s="268">
        <f t="shared" si="9"/>
        <v>5180.13331521499</v>
      </c>
      <c r="V86" s="128"/>
      <c r="W86" s="128"/>
      <c r="X86" s="128"/>
      <c r="Y86" s="128"/>
      <c r="Z86" s="128"/>
      <c r="AA86" s="128"/>
    </row>
    <row r="87" spans="1:27" ht="18" customHeight="1" x14ac:dyDescent="0.35">
      <c r="A87" s="128"/>
      <c r="B87" s="128"/>
      <c r="C87" s="295"/>
      <c r="D87" s="295"/>
      <c r="E87" s="295"/>
      <c r="F87" s="295"/>
      <c r="G87" s="295"/>
      <c r="H87" s="295"/>
      <c r="I87" s="295"/>
      <c r="J87" s="295"/>
      <c r="K87" s="295"/>
      <c r="L87" s="295"/>
      <c r="M87" s="295"/>
      <c r="N87" s="295"/>
      <c r="O87" s="295"/>
      <c r="P87" s="295"/>
      <c r="Q87" s="295"/>
      <c r="R87" s="295"/>
      <c r="S87" s="295"/>
      <c r="T87" s="295"/>
      <c r="U87" s="295"/>
      <c r="V87" s="128"/>
      <c r="W87" s="128"/>
      <c r="X87" s="128"/>
      <c r="Y87" s="128"/>
      <c r="Z87" s="128"/>
      <c r="AA87" s="128"/>
    </row>
    <row r="88" spans="1:27" ht="18" customHeight="1" x14ac:dyDescent="0.35">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row>
    <row r="89" spans="1:27" ht="18" customHeight="1" x14ac:dyDescent="0.35">
      <c r="A89" s="128"/>
      <c r="B89" s="261" t="s">
        <v>83</v>
      </c>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row>
    <row r="90" spans="1:27" ht="18" customHeight="1" x14ac:dyDescent="0.35">
      <c r="A90" s="128"/>
      <c r="B90" s="216" t="s">
        <v>87</v>
      </c>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row>
    <row r="91" spans="1:27" ht="18" customHeight="1" x14ac:dyDescent="0.35">
      <c r="A91" s="128"/>
      <c r="B91" s="261" t="s">
        <v>227</v>
      </c>
      <c r="C91" s="261">
        <v>2005</v>
      </c>
      <c r="D91" s="261">
        <v>2006</v>
      </c>
      <c r="E91" s="261">
        <v>2007</v>
      </c>
      <c r="F91" s="261">
        <v>2008</v>
      </c>
      <c r="G91" s="261">
        <v>2009</v>
      </c>
      <c r="H91" s="261">
        <v>2010</v>
      </c>
      <c r="I91" s="261">
        <v>2011</v>
      </c>
      <c r="J91" s="261">
        <v>2012</v>
      </c>
      <c r="K91" s="261">
        <v>2013</v>
      </c>
      <c r="L91" s="261">
        <v>2014</v>
      </c>
      <c r="M91" s="261">
        <v>2015</v>
      </c>
      <c r="N91" s="261">
        <v>2016</v>
      </c>
      <c r="O91" s="261">
        <v>2017</v>
      </c>
      <c r="P91" s="261">
        <v>2018</v>
      </c>
      <c r="Q91" s="261">
        <v>2019</v>
      </c>
      <c r="R91" s="261">
        <v>2020</v>
      </c>
      <c r="S91" s="261">
        <v>2021</v>
      </c>
      <c r="T91" s="261">
        <v>2022</v>
      </c>
      <c r="U91" s="261">
        <v>2023</v>
      </c>
      <c r="V91" s="128"/>
      <c r="W91" s="128"/>
      <c r="X91" s="128"/>
      <c r="Y91" s="128"/>
      <c r="Z91" s="128"/>
      <c r="AA91" s="128"/>
    </row>
    <row r="92" spans="1:27" ht="18" customHeight="1" x14ac:dyDescent="0.35">
      <c r="A92" s="128"/>
      <c r="B92" s="262" t="s">
        <v>24</v>
      </c>
      <c r="C92" s="267">
        <f t="shared" ref="C92:U100" si="10">C48*10^6</f>
        <v>6645.7858948608009</v>
      </c>
      <c r="D92" s="267">
        <f t="shared" si="10"/>
        <v>6639.6678752256021</v>
      </c>
      <c r="E92" s="267">
        <f t="shared" si="10"/>
        <v>5788.0494181632021</v>
      </c>
      <c r="F92" s="267">
        <f t="shared" si="10"/>
        <v>5975.6236378368012</v>
      </c>
      <c r="G92" s="267">
        <f t="shared" si="10"/>
        <v>6199.2588271104023</v>
      </c>
      <c r="H92" s="267">
        <f t="shared" si="10"/>
        <v>5630.8469816064026</v>
      </c>
      <c r="I92" s="267">
        <f t="shared" si="10"/>
        <v>5795.0095101696015</v>
      </c>
      <c r="J92" s="267">
        <f t="shared" si="10"/>
        <v>5441.9966584320018</v>
      </c>
      <c r="K92" s="267">
        <f t="shared" si="10"/>
        <v>5721.0864717312024</v>
      </c>
      <c r="L92" s="267">
        <f t="shared" si="10"/>
        <v>5849.286792268801</v>
      </c>
      <c r="M92" s="267">
        <f t="shared" si="10"/>
        <v>5743.5495319295997</v>
      </c>
      <c r="N92" s="267">
        <f t="shared" si="10"/>
        <v>4830.8028582912002</v>
      </c>
      <c r="O92" s="267">
        <f t="shared" si="10"/>
        <v>5199.0509823743996</v>
      </c>
      <c r="P92" s="267">
        <f t="shared" si="10"/>
        <v>5863.5214539264016</v>
      </c>
      <c r="Q92" s="267">
        <f t="shared" si="10"/>
        <v>6080.3083077120009</v>
      </c>
      <c r="R92" s="267">
        <f t="shared" si="10"/>
        <v>6467.0508360960021</v>
      </c>
      <c r="S92" s="267">
        <f t="shared" si="10"/>
        <v>6029.7319856639997</v>
      </c>
      <c r="T92" s="267">
        <f t="shared" si="10"/>
        <v>6106.7842066175999</v>
      </c>
      <c r="U92" s="267">
        <f t="shared" si="10"/>
        <v>6165.4742421763631</v>
      </c>
      <c r="V92" s="128"/>
      <c r="W92" s="128"/>
      <c r="X92" s="128"/>
      <c r="Y92" s="128"/>
      <c r="Z92" s="128"/>
      <c r="AA92" s="128"/>
    </row>
    <row r="93" spans="1:27" ht="18" customHeight="1" x14ac:dyDescent="0.35">
      <c r="A93" s="128"/>
      <c r="B93" s="262" t="s">
        <v>27</v>
      </c>
      <c r="C93" s="267">
        <f t="shared" si="10"/>
        <v>0</v>
      </c>
      <c r="D93" s="267">
        <f t="shared" si="10"/>
        <v>0</v>
      </c>
      <c r="E93" s="267">
        <f t="shared" si="10"/>
        <v>0</v>
      </c>
      <c r="F93" s="267">
        <f t="shared" si="10"/>
        <v>0</v>
      </c>
      <c r="G93" s="267">
        <f t="shared" si="10"/>
        <v>0</v>
      </c>
      <c r="H93" s="267">
        <f t="shared" si="10"/>
        <v>0</v>
      </c>
      <c r="I93" s="267">
        <f t="shared" si="10"/>
        <v>0</v>
      </c>
      <c r="J93" s="267">
        <f t="shared" si="10"/>
        <v>0</v>
      </c>
      <c r="K93" s="267">
        <f t="shared" si="10"/>
        <v>0</v>
      </c>
      <c r="L93" s="267">
        <f t="shared" si="10"/>
        <v>2.86096536E-2</v>
      </c>
      <c r="M93" s="267">
        <f t="shared" si="10"/>
        <v>3.81462048E-2</v>
      </c>
      <c r="N93" s="267">
        <f t="shared" si="10"/>
        <v>1.90731024E-2</v>
      </c>
      <c r="O93" s="267">
        <f t="shared" si="10"/>
        <v>1.2715401599999999E-2</v>
      </c>
      <c r="P93" s="267">
        <f t="shared" si="10"/>
        <v>2.2538049336E-2</v>
      </c>
      <c r="Q93" s="267">
        <f t="shared" si="10"/>
        <v>2.5526168711999999E-2</v>
      </c>
      <c r="R93" s="267">
        <f t="shared" si="10"/>
        <v>3.4967354400000004E-2</v>
      </c>
      <c r="S93" s="267">
        <f t="shared" si="10"/>
        <v>1.90731024E-2</v>
      </c>
      <c r="T93" s="267">
        <f t="shared" si="10"/>
        <v>3.1788503999999997E-3</v>
      </c>
      <c r="U93" s="267">
        <f t="shared" si="10"/>
        <v>0</v>
      </c>
      <c r="V93" s="128"/>
      <c r="W93" s="128"/>
      <c r="X93" s="128"/>
      <c r="Y93" s="128"/>
      <c r="Z93" s="128"/>
      <c r="AA93" s="128"/>
    </row>
    <row r="94" spans="1:27" ht="18" customHeight="1" x14ac:dyDescent="0.35">
      <c r="A94" s="128"/>
      <c r="B94" s="262" t="s">
        <v>28</v>
      </c>
      <c r="C94" s="267">
        <f t="shared" si="10"/>
        <v>0</v>
      </c>
      <c r="D94" s="267">
        <f t="shared" si="10"/>
        <v>0</v>
      </c>
      <c r="E94" s="267">
        <f t="shared" si="10"/>
        <v>0</v>
      </c>
      <c r="F94" s="267">
        <f t="shared" si="10"/>
        <v>0</v>
      </c>
      <c r="G94" s="267">
        <f t="shared" si="10"/>
        <v>0</v>
      </c>
      <c r="H94" s="267">
        <f t="shared" si="10"/>
        <v>0</v>
      </c>
      <c r="I94" s="267">
        <f t="shared" si="10"/>
        <v>1.8495129600000002</v>
      </c>
      <c r="J94" s="267">
        <f t="shared" si="10"/>
        <v>0.71849952000000039</v>
      </c>
      <c r="K94" s="267">
        <f t="shared" si="10"/>
        <v>0.51677568000000018</v>
      </c>
      <c r="L94" s="267">
        <f t="shared" si="10"/>
        <v>0.63010368000000017</v>
      </c>
      <c r="M94" s="267">
        <f t="shared" si="10"/>
        <v>0.65956896000000031</v>
      </c>
      <c r="N94" s="267">
        <f t="shared" si="10"/>
        <v>0.63010368000000017</v>
      </c>
      <c r="O94" s="267">
        <f t="shared" si="10"/>
        <v>1.2380630688000005</v>
      </c>
      <c r="P94" s="267">
        <f t="shared" si="10"/>
        <v>1.343050128</v>
      </c>
      <c r="Q94" s="267">
        <f t="shared" si="10"/>
        <v>1.2792011328000001</v>
      </c>
      <c r="R94" s="267">
        <f t="shared" si="10"/>
        <v>1.1126225721600003</v>
      </c>
      <c r="S94" s="267">
        <f t="shared" si="10"/>
        <v>1.7406319507200001</v>
      </c>
      <c r="T94" s="267">
        <f t="shared" si="10"/>
        <v>2.2529606400000004</v>
      </c>
      <c r="U94" s="267">
        <f t="shared" si="10"/>
        <v>2.3481561600000003</v>
      </c>
      <c r="V94" s="128"/>
      <c r="W94" s="128"/>
      <c r="X94" s="128"/>
      <c r="Y94" s="128"/>
      <c r="Z94" s="128"/>
      <c r="AA94" s="128"/>
    </row>
    <row r="95" spans="1:27" ht="18" customHeight="1" x14ac:dyDescent="0.35">
      <c r="A95" s="128"/>
      <c r="B95" s="262" t="s">
        <v>29</v>
      </c>
      <c r="C95" s="267">
        <f t="shared" si="10"/>
        <v>3.2690141568000007E-3</v>
      </c>
      <c r="D95" s="267">
        <f t="shared" si="10"/>
        <v>2.1891040896000005E-3</v>
      </c>
      <c r="E95" s="267">
        <f t="shared" si="10"/>
        <v>1.7287808640000003E-3</v>
      </c>
      <c r="F95" s="267">
        <f t="shared" si="10"/>
        <v>1.5859573632000001E-3</v>
      </c>
      <c r="G95" s="267">
        <f t="shared" si="10"/>
        <v>1.4051160960000001E-3</v>
      </c>
      <c r="H95" s="267">
        <f t="shared" si="10"/>
        <v>9.0343570560000037E-4</v>
      </c>
      <c r="I95" s="267">
        <f t="shared" si="10"/>
        <v>6.8098039680000006E-4</v>
      </c>
      <c r="J95" s="267">
        <f t="shared" si="10"/>
        <v>6.0520174080000032E-4</v>
      </c>
      <c r="K95" s="267">
        <f t="shared" si="10"/>
        <v>3.6579256320000013E-4</v>
      </c>
      <c r="L95" s="267">
        <f t="shared" si="10"/>
        <v>2.8795889280000016E-4</v>
      </c>
      <c r="M95" s="267">
        <f t="shared" si="10"/>
        <v>2.2271218560000007E-4</v>
      </c>
      <c r="N95" s="267">
        <f t="shared" si="10"/>
        <v>1.4282350080000006E-4</v>
      </c>
      <c r="O95" s="267">
        <f t="shared" si="10"/>
        <v>1.3254842880000006E-4</v>
      </c>
      <c r="P95" s="267">
        <f t="shared" si="10"/>
        <v>1.0288686470400004E-4</v>
      </c>
      <c r="Q95" s="267">
        <f t="shared" si="10"/>
        <v>8.5699238016000037E-5</v>
      </c>
      <c r="R95" s="267">
        <f t="shared" si="10"/>
        <v>4.7103498816000013E-5</v>
      </c>
      <c r="S95" s="267">
        <f t="shared" si="10"/>
        <v>2.5687680000000003E-5</v>
      </c>
      <c r="T95" s="267">
        <f t="shared" si="10"/>
        <v>4.5724070400000016E-5</v>
      </c>
      <c r="U95" s="267">
        <f t="shared" si="10"/>
        <v>4.5768933150910451E-5</v>
      </c>
      <c r="V95" s="128"/>
      <c r="W95" s="128"/>
      <c r="X95" s="128"/>
      <c r="Y95" s="128"/>
      <c r="Z95" s="128"/>
      <c r="AA95" s="128"/>
    </row>
    <row r="96" spans="1:27" ht="18" customHeight="1" x14ac:dyDescent="0.35">
      <c r="A96" s="128"/>
      <c r="B96" s="262" t="s">
        <v>30</v>
      </c>
      <c r="C96" s="267">
        <f t="shared" si="10"/>
        <v>72.340721265000013</v>
      </c>
      <c r="D96" s="267">
        <f t="shared" si="10"/>
        <v>48.723182119800008</v>
      </c>
      <c r="E96" s="267">
        <f t="shared" si="10"/>
        <v>91.556304348599994</v>
      </c>
      <c r="F96" s="267">
        <f t="shared" si="10"/>
        <v>166.0996889262</v>
      </c>
      <c r="G96" s="267">
        <f t="shared" si="10"/>
        <v>190.50256939019999</v>
      </c>
      <c r="H96" s="267">
        <f t="shared" si="10"/>
        <v>185.46357680819995</v>
      </c>
      <c r="I96" s="267">
        <f t="shared" si="10"/>
        <v>178.80165785279999</v>
      </c>
      <c r="J96" s="267">
        <f t="shared" si="10"/>
        <v>128.11512243599998</v>
      </c>
      <c r="K96" s="267">
        <f t="shared" si="10"/>
        <v>139.92557729039999</v>
      </c>
      <c r="L96" s="267">
        <f t="shared" si="10"/>
        <v>112.42683415979998</v>
      </c>
      <c r="M96" s="267">
        <f t="shared" si="10"/>
        <v>94.865405721354009</v>
      </c>
      <c r="N96" s="267">
        <f t="shared" si="10"/>
        <v>80.474750725517993</v>
      </c>
      <c r="O96" s="267">
        <f t="shared" si="10"/>
        <v>77.263429402799986</v>
      </c>
      <c r="P96" s="267">
        <f t="shared" si="10"/>
        <v>73.142333979579007</v>
      </c>
      <c r="Q96" s="267">
        <f t="shared" si="10"/>
        <v>79.009187540192997</v>
      </c>
      <c r="R96" s="267">
        <f t="shared" si="10"/>
        <v>74.288448629150395</v>
      </c>
      <c r="S96" s="267">
        <f t="shared" si="10"/>
        <v>70.717080332116808</v>
      </c>
      <c r="T96" s="267">
        <f t="shared" si="10"/>
        <v>68.766238567199991</v>
      </c>
      <c r="U96" s="267">
        <f t="shared" si="10"/>
        <v>67.062769803048909</v>
      </c>
      <c r="V96" s="128"/>
      <c r="W96" s="128"/>
      <c r="X96" s="128"/>
      <c r="Y96" s="128"/>
      <c r="Z96" s="128"/>
      <c r="AA96" s="128"/>
    </row>
    <row r="97" spans="1:27" ht="18" customHeight="1" x14ac:dyDescent="0.35">
      <c r="A97" s="128"/>
      <c r="B97" s="262" t="s">
        <v>31</v>
      </c>
      <c r="C97" s="267">
        <f t="shared" si="10"/>
        <v>0</v>
      </c>
      <c r="D97" s="267">
        <f t="shared" si="10"/>
        <v>0</v>
      </c>
      <c r="E97" s="267">
        <f t="shared" si="10"/>
        <v>0</v>
      </c>
      <c r="F97" s="267">
        <f t="shared" si="10"/>
        <v>0</v>
      </c>
      <c r="G97" s="267">
        <f t="shared" si="10"/>
        <v>0</v>
      </c>
      <c r="H97" s="267">
        <f t="shared" si="10"/>
        <v>0</v>
      </c>
      <c r="I97" s="267">
        <f t="shared" si="10"/>
        <v>0</v>
      </c>
      <c r="J97" s="267">
        <f t="shared" si="10"/>
        <v>0</v>
      </c>
      <c r="K97" s="267">
        <f t="shared" si="10"/>
        <v>0</v>
      </c>
      <c r="L97" s="267">
        <f t="shared" si="10"/>
        <v>0</v>
      </c>
      <c r="M97" s="267">
        <f t="shared" si="10"/>
        <v>0</v>
      </c>
      <c r="N97" s="267">
        <f t="shared" si="10"/>
        <v>0</v>
      </c>
      <c r="O97" s="267">
        <f t="shared" si="10"/>
        <v>0</v>
      </c>
      <c r="P97" s="267">
        <f t="shared" si="10"/>
        <v>0</v>
      </c>
      <c r="Q97" s="267">
        <f t="shared" si="10"/>
        <v>0</v>
      </c>
      <c r="R97" s="267">
        <f t="shared" si="10"/>
        <v>0</v>
      </c>
      <c r="S97" s="267">
        <f t="shared" si="10"/>
        <v>0</v>
      </c>
      <c r="T97" s="267">
        <f t="shared" si="10"/>
        <v>0</v>
      </c>
      <c r="U97" s="267">
        <f t="shared" si="10"/>
        <v>0</v>
      </c>
      <c r="V97" s="128"/>
      <c r="W97" s="128"/>
      <c r="X97" s="128"/>
      <c r="Y97" s="128"/>
      <c r="Z97" s="128"/>
      <c r="AA97" s="128"/>
    </row>
    <row r="98" spans="1:27" ht="18" customHeight="1" x14ac:dyDescent="0.35">
      <c r="A98" s="128"/>
      <c r="B98" s="262" t="s">
        <v>80</v>
      </c>
      <c r="C98" s="267">
        <f t="shared" si="10"/>
        <v>0</v>
      </c>
      <c r="D98" s="267">
        <f t="shared" si="10"/>
        <v>0</v>
      </c>
      <c r="E98" s="267">
        <f t="shared" si="10"/>
        <v>0</v>
      </c>
      <c r="F98" s="267">
        <f t="shared" si="10"/>
        <v>0</v>
      </c>
      <c r="G98" s="267">
        <f t="shared" si="10"/>
        <v>0</v>
      </c>
      <c r="H98" s="267">
        <f t="shared" si="10"/>
        <v>0</v>
      </c>
      <c r="I98" s="267">
        <f t="shared" si="10"/>
        <v>0</v>
      </c>
      <c r="J98" s="267">
        <f t="shared" si="10"/>
        <v>0</v>
      </c>
      <c r="K98" s="267">
        <f t="shared" si="10"/>
        <v>0</v>
      </c>
      <c r="L98" s="267">
        <f t="shared" si="10"/>
        <v>0</v>
      </c>
      <c r="M98" s="267">
        <f t="shared" si="10"/>
        <v>0</v>
      </c>
      <c r="N98" s="267">
        <f t="shared" si="10"/>
        <v>0</v>
      </c>
      <c r="O98" s="267">
        <f t="shared" si="10"/>
        <v>0</v>
      </c>
      <c r="P98" s="267">
        <f t="shared" si="10"/>
        <v>0</v>
      </c>
      <c r="Q98" s="267">
        <f t="shared" si="10"/>
        <v>0</v>
      </c>
      <c r="R98" s="267">
        <f t="shared" si="10"/>
        <v>0</v>
      </c>
      <c r="S98" s="267">
        <f t="shared" si="10"/>
        <v>2.7198720000000003E-2</v>
      </c>
      <c r="T98" s="267">
        <f t="shared" si="10"/>
        <v>3.6264960000000006E-2</v>
      </c>
      <c r="U98" s="267">
        <f t="shared" si="10"/>
        <v>3.6264960000000006E-2</v>
      </c>
      <c r="V98" s="128"/>
      <c r="W98" s="128"/>
      <c r="X98" s="128"/>
      <c r="Y98" s="128"/>
      <c r="Z98" s="128"/>
      <c r="AA98" s="128"/>
    </row>
    <row r="99" spans="1:27" ht="18" customHeight="1" x14ac:dyDescent="0.35">
      <c r="A99" s="128"/>
      <c r="B99" s="262" t="s">
        <v>81</v>
      </c>
      <c r="C99" s="267">
        <f t="shared" si="10"/>
        <v>28.37754652320001</v>
      </c>
      <c r="D99" s="267">
        <f t="shared" si="10"/>
        <v>29.622624595200012</v>
      </c>
      <c r="E99" s="267">
        <f t="shared" si="10"/>
        <v>29.141649230400002</v>
      </c>
      <c r="F99" s="267">
        <f t="shared" si="10"/>
        <v>20.467036800000002</v>
      </c>
      <c r="G99" s="267">
        <f t="shared" si="10"/>
        <v>14.524773782400002</v>
      </c>
      <c r="H99" s="267">
        <f t="shared" si="10"/>
        <v>22.489862270400007</v>
      </c>
      <c r="I99" s="267">
        <f t="shared" si="10"/>
        <v>28.391191214400006</v>
      </c>
      <c r="J99" s="267">
        <f t="shared" si="10"/>
        <v>17.328757824</v>
      </c>
      <c r="K99" s="267">
        <f t="shared" si="10"/>
        <v>12.211998623999998</v>
      </c>
      <c r="L99" s="267">
        <f t="shared" si="10"/>
        <v>10.042492723200001</v>
      </c>
      <c r="M99" s="267">
        <f t="shared" si="10"/>
        <v>8.6950794672000029</v>
      </c>
      <c r="N99" s="267">
        <f t="shared" si="10"/>
        <v>7.2794427552000016</v>
      </c>
      <c r="O99" s="267">
        <f t="shared" si="10"/>
        <v>5.6318462928000015</v>
      </c>
      <c r="P99" s="267">
        <f t="shared" si="10"/>
        <v>3.75297231456</v>
      </c>
      <c r="Q99" s="267">
        <f t="shared" si="10"/>
        <v>2.3209619731200002</v>
      </c>
      <c r="R99" s="267">
        <f t="shared" si="10"/>
        <v>1.9462105293120004</v>
      </c>
      <c r="S99" s="267">
        <f t="shared" si="10"/>
        <v>2.0882517647040006</v>
      </c>
      <c r="T99" s="267">
        <f t="shared" si="10"/>
        <v>2.5208566992000003</v>
      </c>
      <c r="U99" s="267">
        <f t="shared" si="10"/>
        <v>2.4745965129064369</v>
      </c>
      <c r="V99" s="128"/>
      <c r="W99" s="128"/>
      <c r="X99" s="128"/>
      <c r="Y99" s="128"/>
      <c r="Z99" s="128"/>
      <c r="AA99" s="128"/>
    </row>
    <row r="100" spans="1:27" ht="18" customHeight="1" x14ac:dyDescent="0.35">
      <c r="A100" s="128"/>
      <c r="B100" s="302" t="s">
        <v>82</v>
      </c>
      <c r="C100" s="313">
        <f t="shared" si="10"/>
        <v>17.893811232000001</v>
      </c>
      <c r="D100" s="313">
        <f t="shared" si="10"/>
        <v>14.014367136000002</v>
      </c>
      <c r="E100" s="313">
        <f t="shared" si="10"/>
        <v>16.736959008000003</v>
      </c>
      <c r="F100" s="313">
        <f t="shared" si="10"/>
        <v>16.943895936000001</v>
      </c>
      <c r="G100" s="313">
        <f t="shared" si="10"/>
        <v>15.687315072000006</v>
      </c>
      <c r="H100" s="313">
        <f t="shared" si="10"/>
        <v>3.8420458560000008</v>
      </c>
      <c r="I100" s="303">
        <f t="shared" si="10"/>
        <v>0</v>
      </c>
      <c r="J100" s="313">
        <f t="shared" si="10"/>
        <v>2.2438944000000007</v>
      </c>
      <c r="K100" s="313">
        <f t="shared" si="10"/>
        <v>2.5356006720000002</v>
      </c>
      <c r="L100" s="313">
        <f t="shared" si="10"/>
        <v>2.29375872</v>
      </c>
      <c r="M100" s="313">
        <f t="shared" si="10"/>
        <v>2.1965232960000001</v>
      </c>
      <c r="N100" s="313">
        <f t="shared" si="10"/>
        <v>1.7253054720000003</v>
      </c>
      <c r="O100" s="313">
        <f t="shared" si="10"/>
        <v>2.3835144960000005</v>
      </c>
      <c r="P100" s="313">
        <f t="shared" si="10"/>
        <v>5.4572758416000013</v>
      </c>
      <c r="Q100" s="313">
        <f t="shared" si="10"/>
        <v>5.6295570672000013</v>
      </c>
      <c r="R100" s="313">
        <f t="shared" si="10"/>
        <v>6.0676375573440007</v>
      </c>
      <c r="S100" s="313">
        <f t="shared" si="10"/>
        <v>6.0698664924479999</v>
      </c>
      <c r="T100" s="313">
        <f t="shared" si="10"/>
        <v>3.517927776000001</v>
      </c>
      <c r="U100" s="313">
        <f t="shared" si="10"/>
        <v>2.5502293241527831</v>
      </c>
      <c r="V100" s="128"/>
      <c r="W100" s="128"/>
      <c r="X100" s="128"/>
      <c r="Y100" s="128"/>
      <c r="Z100" s="128"/>
      <c r="AA100" s="128"/>
    </row>
    <row r="101" spans="1:27" ht="18" customHeight="1" x14ac:dyDescent="0.35">
      <c r="A101" s="128"/>
      <c r="B101" s="305" t="s">
        <v>358</v>
      </c>
      <c r="C101" s="314">
        <f>SUM(C92:C100)</f>
        <v>6764.4012428951582</v>
      </c>
      <c r="D101" s="314">
        <f t="shared" ref="D101:U101" si="11">SUM(D92:D100)</f>
        <v>6732.0302381806923</v>
      </c>
      <c r="E101" s="314">
        <f t="shared" si="11"/>
        <v>5925.4860595310656</v>
      </c>
      <c r="F101" s="314">
        <f t="shared" si="11"/>
        <v>6179.1358454563642</v>
      </c>
      <c r="G101" s="314">
        <f t="shared" si="11"/>
        <v>6419.9748904710987</v>
      </c>
      <c r="H101" s="314">
        <f t="shared" si="11"/>
        <v>5842.6433699767085</v>
      </c>
      <c r="I101" s="314">
        <f t="shared" si="11"/>
        <v>6004.0525531771991</v>
      </c>
      <c r="J101" s="314">
        <f t="shared" si="11"/>
        <v>5590.4035378137414</v>
      </c>
      <c r="K101" s="314">
        <f t="shared" si="11"/>
        <v>5876.2767897901667</v>
      </c>
      <c r="L101" s="314">
        <f t="shared" si="11"/>
        <v>5974.7088791642936</v>
      </c>
      <c r="M101" s="314">
        <f t="shared" si="11"/>
        <v>5850.00447829114</v>
      </c>
      <c r="N101" s="314">
        <f t="shared" si="11"/>
        <v>4920.9316768498193</v>
      </c>
      <c r="O101" s="314">
        <f t="shared" si="11"/>
        <v>5285.5806835848298</v>
      </c>
      <c r="P101" s="314">
        <f t="shared" si="11"/>
        <v>5947.2397271263408</v>
      </c>
      <c r="Q101" s="314">
        <f t="shared" si="11"/>
        <v>6168.5728272932638</v>
      </c>
      <c r="R101" s="314">
        <f t="shared" si="11"/>
        <v>6550.5007698418676</v>
      </c>
      <c r="S101" s="314">
        <f t="shared" si="11"/>
        <v>6110.39411371407</v>
      </c>
      <c r="T101" s="314">
        <f t="shared" si="11"/>
        <v>6183.8816798344706</v>
      </c>
      <c r="U101" s="314">
        <f t="shared" si="11"/>
        <v>6239.9463047054041</v>
      </c>
      <c r="V101" s="128"/>
      <c r="W101" s="128"/>
      <c r="X101" s="128"/>
      <c r="Y101" s="128"/>
      <c r="Z101" s="128"/>
      <c r="AA101" s="128"/>
    </row>
    <row r="102" spans="1:27" ht="18" customHeight="1" x14ac:dyDescent="0.35">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row>
    <row r="103" spans="1:27" ht="18" customHeight="1" x14ac:dyDescent="0.35">
      <c r="A103" s="128"/>
      <c r="B103" s="261" t="s">
        <v>85</v>
      </c>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row>
    <row r="104" spans="1:27" ht="18" customHeight="1" x14ac:dyDescent="0.35">
      <c r="A104" s="128"/>
      <c r="B104" s="216" t="s">
        <v>87</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row>
    <row r="105" spans="1:27" ht="18" customHeight="1" x14ac:dyDescent="0.35">
      <c r="A105" s="128"/>
      <c r="B105" s="261" t="s">
        <v>227</v>
      </c>
      <c r="C105" s="261">
        <v>2005</v>
      </c>
      <c r="D105" s="261">
        <v>2006</v>
      </c>
      <c r="E105" s="261">
        <v>2007</v>
      </c>
      <c r="F105" s="261">
        <v>2008</v>
      </c>
      <c r="G105" s="261">
        <v>2009</v>
      </c>
      <c r="H105" s="261">
        <v>2010</v>
      </c>
      <c r="I105" s="261">
        <v>2011</v>
      </c>
      <c r="J105" s="261">
        <v>2012</v>
      </c>
      <c r="K105" s="261">
        <v>2013</v>
      </c>
      <c r="L105" s="261">
        <v>2014</v>
      </c>
      <c r="M105" s="261">
        <v>2015</v>
      </c>
      <c r="N105" s="261">
        <v>2016</v>
      </c>
      <c r="O105" s="261">
        <v>2017</v>
      </c>
      <c r="P105" s="261">
        <v>2018</v>
      </c>
      <c r="Q105" s="261">
        <v>2019</v>
      </c>
      <c r="R105" s="261">
        <v>2020</v>
      </c>
      <c r="S105" s="261">
        <v>2021</v>
      </c>
      <c r="T105" s="261">
        <v>2022</v>
      </c>
      <c r="U105" s="261">
        <v>2023</v>
      </c>
      <c r="V105" s="128"/>
      <c r="W105" s="128"/>
      <c r="X105" s="128"/>
      <c r="Y105" s="128"/>
      <c r="Z105" s="128"/>
      <c r="AA105" s="128"/>
    </row>
    <row r="106" spans="1:27" ht="18" customHeight="1" x14ac:dyDescent="0.35">
      <c r="A106" s="128"/>
      <c r="B106" s="262" t="s">
        <v>24</v>
      </c>
      <c r="C106" s="267">
        <f t="shared" ref="C106:U114" si="12">C62*10^6</f>
        <v>2352.2028729523204</v>
      </c>
      <c r="D106" s="267">
        <f t="shared" si="12"/>
        <v>2350.0374671462409</v>
      </c>
      <c r="E106" s="267">
        <f t="shared" si="12"/>
        <v>2048.6164744972807</v>
      </c>
      <c r="F106" s="267">
        <f t="shared" si="12"/>
        <v>2115.0063079027204</v>
      </c>
      <c r="G106" s="267">
        <f t="shared" si="12"/>
        <v>2194.1595251481604</v>
      </c>
      <c r="H106" s="267">
        <f t="shared" si="12"/>
        <v>1992.9763999065606</v>
      </c>
      <c r="I106" s="267">
        <f t="shared" si="12"/>
        <v>2051.0799225638407</v>
      </c>
      <c r="J106" s="267">
        <f t="shared" si="12"/>
        <v>1926.1349036928007</v>
      </c>
      <c r="K106" s="267">
        <f t="shared" si="12"/>
        <v>2024.9156756044804</v>
      </c>
      <c r="L106" s="267">
        <f t="shared" si="12"/>
        <v>2070.2907699955208</v>
      </c>
      <c r="M106" s="267">
        <f t="shared" si="12"/>
        <v>2032.8662288678404</v>
      </c>
      <c r="N106" s="267">
        <f t="shared" si="12"/>
        <v>1709.8095758284803</v>
      </c>
      <c r="O106" s="267">
        <f t="shared" si="12"/>
        <v>1840.1469518937604</v>
      </c>
      <c r="P106" s="267">
        <f t="shared" si="12"/>
        <v>2075.328972034561</v>
      </c>
      <c r="Q106" s="267">
        <f t="shared" si="12"/>
        <v>2152.0582962048002</v>
      </c>
      <c r="R106" s="267">
        <f t="shared" si="12"/>
        <v>2288.9415633984004</v>
      </c>
      <c r="S106" s="267">
        <f t="shared" si="12"/>
        <v>2134.1573629055997</v>
      </c>
      <c r="T106" s="267">
        <f t="shared" si="12"/>
        <v>2161.4291496230398</v>
      </c>
      <c r="U106" s="267">
        <f t="shared" si="12"/>
        <v>2182.2018426406935</v>
      </c>
      <c r="V106" s="128"/>
      <c r="W106" s="128"/>
      <c r="X106" s="128"/>
      <c r="Y106" s="128"/>
      <c r="Z106" s="128"/>
      <c r="AA106" s="128"/>
    </row>
    <row r="107" spans="1:27" ht="18" customHeight="1" x14ac:dyDescent="0.35">
      <c r="A107" s="128"/>
      <c r="B107" s="262" t="s">
        <v>27</v>
      </c>
      <c r="C107" s="267">
        <f t="shared" si="12"/>
        <v>0</v>
      </c>
      <c r="D107" s="267">
        <f t="shared" si="12"/>
        <v>0</v>
      </c>
      <c r="E107" s="267">
        <f t="shared" si="12"/>
        <v>0</v>
      </c>
      <c r="F107" s="267">
        <f t="shared" si="12"/>
        <v>0</v>
      </c>
      <c r="G107" s="267">
        <f t="shared" si="12"/>
        <v>0</v>
      </c>
      <c r="H107" s="267">
        <f t="shared" si="12"/>
        <v>0</v>
      </c>
      <c r="I107" s="267">
        <f t="shared" si="12"/>
        <v>0</v>
      </c>
      <c r="J107" s="267">
        <f t="shared" si="12"/>
        <v>0</v>
      </c>
      <c r="K107" s="267">
        <f t="shared" si="12"/>
        <v>0</v>
      </c>
      <c r="L107" s="267">
        <f t="shared" si="12"/>
        <v>1.012607244E-2</v>
      </c>
      <c r="M107" s="267">
        <f t="shared" si="12"/>
        <v>1.3501429919999999E-2</v>
      </c>
      <c r="N107" s="267">
        <f t="shared" si="12"/>
        <v>6.7507149599999993E-3</v>
      </c>
      <c r="O107" s="267">
        <f t="shared" si="12"/>
        <v>4.5004766399999998E-3</v>
      </c>
      <c r="P107" s="267">
        <f t="shared" si="12"/>
        <v>7.9770948444000001E-3</v>
      </c>
      <c r="Q107" s="267">
        <f t="shared" si="12"/>
        <v>9.0347068548000016E-3</v>
      </c>
      <c r="R107" s="267">
        <f t="shared" si="12"/>
        <v>1.2376310760000002E-2</v>
      </c>
      <c r="S107" s="267">
        <f t="shared" si="12"/>
        <v>6.7507149599999993E-3</v>
      </c>
      <c r="T107" s="267">
        <f t="shared" si="12"/>
        <v>1.12511916E-3</v>
      </c>
      <c r="U107" s="267">
        <f t="shared" si="12"/>
        <v>0</v>
      </c>
      <c r="V107" s="128"/>
      <c r="W107" s="128"/>
      <c r="X107" s="128"/>
      <c r="Y107" s="128"/>
      <c r="Z107" s="128"/>
      <c r="AA107" s="128"/>
    </row>
    <row r="108" spans="1:27" ht="18" customHeight="1" x14ac:dyDescent="0.35">
      <c r="A108" s="128"/>
      <c r="B108" s="262" t="s">
        <v>28</v>
      </c>
      <c r="C108" s="267">
        <f t="shared" si="12"/>
        <v>0</v>
      </c>
      <c r="D108" s="267">
        <f t="shared" si="12"/>
        <v>0</v>
      </c>
      <c r="E108" s="267">
        <f t="shared" si="12"/>
        <v>0</v>
      </c>
      <c r="F108" s="267">
        <f t="shared" si="12"/>
        <v>0</v>
      </c>
      <c r="G108" s="267">
        <f t="shared" si="12"/>
        <v>0</v>
      </c>
      <c r="H108" s="267">
        <f t="shared" si="12"/>
        <v>0</v>
      </c>
      <c r="I108" s="267">
        <f t="shared" si="12"/>
        <v>0.65461478400000006</v>
      </c>
      <c r="J108" s="267">
        <f t="shared" si="12"/>
        <v>0.25430500800000011</v>
      </c>
      <c r="K108" s="267">
        <f t="shared" si="12"/>
        <v>0.18290707200000006</v>
      </c>
      <c r="L108" s="267">
        <f t="shared" si="12"/>
        <v>0.22301827200000007</v>
      </c>
      <c r="M108" s="267">
        <f t="shared" si="12"/>
        <v>0.23344718400000006</v>
      </c>
      <c r="N108" s="267">
        <f t="shared" si="12"/>
        <v>0.22301827200000007</v>
      </c>
      <c r="O108" s="267">
        <f t="shared" si="12"/>
        <v>0.43819881552000017</v>
      </c>
      <c r="P108" s="267">
        <f t="shared" si="12"/>
        <v>0.47535783120000002</v>
      </c>
      <c r="Q108" s="267">
        <f t="shared" si="12"/>
        <v>0.45275918112000008</v>
      </c>
      <c r="R108" s="267">
        <f t="shared" si="12"/>
        <v>0.39380053046400015</v>
      </c>
      <c r="S108" s="267">
        <f t="shared" si="12"/>
        <v>0.61607754748800014</v>
      </c>
      <c r="T108" s="267">
        <f t="shared" si="12"/>
        <v>0.79741065600000005</v>
      </c>
      <c r="U108" s="267">
        <f t="shared" si="12"/>
        <v>0.83110406400000014</v>
      </c>
      <c r="V108" s="128"/>
      <c r="W108" s="128"/>
      <c r="X108" s="128"/>
      <c r="Y108" s="128"/>
      <c r="Z108" s="128"/>
      <c r="AA108" s="128"/>
    </row>
    <row r="109" spans="1:27" ht="18" customHeight="1" x14ac:dyDescent="0.35">
      <c r="A109" s="128"/>
      <c r="B109" s="262" t="s">
        <v>29</v>
      </c>
      <c r="C109" s="267">
        <f t="shared" si="12"/>
        <v>1.1570316307200005E-3</v>
      </c>
      <c r="D109" s="267">
        <f t="shared" si="12"/>
        <v>7.7480933184000014E-4</v>
      </c>
      <c r="E109" s="267">
        <f t="shared" si="12"/>
        <v>6.1188298560000017E-4</v>
      </c>
      <c r="F109" s="267">
        <f t="shared" si="12"/>
        <v>5.6133217728000003E-4</v>
      </c>
      <c r="G109" s="267">
        <f t="shared" si="12"/>
        <v>4.9732539840000023E-4</v>
      </c>
      <c r="H109" s="267">
        <f t="shared" si="12"/>
        <v>3.1976113824000013E-4</v>
      </c>
      <c r="I109" s="267">
        <f t="shared" si="12"/>
        <v>2.4102552672000004E-4</v>
      </c>
      <c r="J109" s="267">
        <f t="shared" si="12"/>
        <v>2.1420450432000011E-4</v>
      </c>
      <c r="K109" s="267">
        <f t="shared" si="12"/>
        <v>1.2946825728000005E-4</v>
      </c>
      <c r="L109" s="267">
        <f t="shared" si="12"/>
        <v>1.0191988512000005E-4</v>
      </c>
      <c r="M109" s="267">
        <f t="shared" si="12"/>
        <v>7.8826530240000027E-5</v>
      </c>
      <c r="N109" s="267">
        <f t="shared" si="12"/>
        <v>5.0550808320000014E-5</v>
      </c>
      <c r="O109" s="267">
        <f t="shared" si="12"/>
        <v>4.6914059520000018E-5</v>
      </c>
      <c r="P109" s="267">
        <f t="shared" si="12"/>
        <v>3.6415674921600015E-5</v>
      </c>
      <c r="Q109" s="267">
        <f t="shared" si="12"/>
        <v>3.0332303366400011E-5</v>
      </c>
      <c r="R109" s="267">
        <f t="shared" si="12"/>
        <v>1.6671765686400006E-5</v>
      </c>
      <c r="S109" s="267">
        <f t="shared" si="12"/>
        <v>9.0918720000000019E-6</v>
      </c>
      <c r="T109" s="267">
        <f t="shared" si="12"/>
        <v>1.6183532160000007E-5</v>
      </c>
      <c r="U109" s="267">
        <f t="shared" si="12"/>
        <v>1.6199410837593528E-5</v>
      </c>
      <c r="V109" s="128"/>
      <c r="W109" s="128"/>
      <c r="X109" s="128"/>
      <c r="Y109" s="128"/>
      <c r="Z109" s="128"/>
      <c r="AA109" s="128"/>
    </row>
    <row r="110" spans="1:27" ht="18" customHeight="1" x14ac:dyDescent="0.35">
      <c r="A110" s="128"/>
      <c r="B110" s="262" t="s">
        <v>30</v>
      </c>
      <c r="C110" s="267">
        <f t="shared" si="12"/>
        <v>25.604203187250004</v>
      </c>
      <c r="D110" s="267">
        <f t="shared" si="12"/>
        <v>17.245034789670001</v>
      </c>
      <c r="E110" s="267">
        <f t="shared" si="12"/>
        <v>32.405347619189996</v>
      </c>
      <c r="F110" s="267">
        <f t="shared" si="12"/>
        <v>58.789159276230002</v>
      </c>
      <c r="G110" s="267">
        <f t="shared" si="12"/>
        <v>67.42629060182999</v>
      </c>
      <c r="H110" s="267">
        <f t="shared" si="12"/>
        <v>65.642794561529996</v>
      </c>
      <c r="I110" s="267">
        <f t="shared" si="12"/>
        <v>63.284881569119989</v>
      </c>
      <c r="J110" s="267">
        <f t="shared" si="12"/>
        <v>45.344939459399995</v>
      </c>
      <c r="K110" s="267">
        <f t="shared" si="12"/>
        <v>49.525120145160002</v>
      </c>
      <c r="L110" s="267">
        <f t="shared" si="12"/>
        <v>39.79224225566999</v>
      </c>
      <c r="M110" s="267">
        <f t="shared" si="12"/>
        <v>33.576567679394095</v>
      </c>
      <c r="N110" s="267">
        <f t="shared" si="12"/>
        <v>28.483153512824703</v>
      </c>
      <c r="O110" s="267">
        <f t="shared" si="12"/>
        <v>27.346541626619999</v>
      </c>
      <c r="P110" s="267">
        <f t="shared" si="12"/>
        <v>25.887925196965352</v>
      </c>
      <c r="Q110" s="267">
        <f t="shared" si="12"/>
        <v>27.96443353153845</v>
      </c>
      <c r="R110" s="267">
        <f t="shared" si="12"/>
        <v>26.293579880114162</v>
      </c>
      <c r="S110" s="267">
        <f t="shared" si="12"/>
        <v>25.029533324664726</v>
      </c>
      <c r="T110" s="267">
        <f t="shared" si="12"/>
        <v>24.339054323880003</v>
      </c>
      <c r="U110" s="267">
        <f t="shared" si="12"/>
        <v>23.736130277813558</v>
      </c>
      <c r="V110" s="128"/>
      <c r="W110" s="128"/>
      <c r="X110" s="128"/>
      <c r="Y110" s="128"/>
      <c r="Z110" s="128"/>
      <c r="AA110" s="128"/>
    </row>
    <row r="111" spans="1:27" ht="18" customHeight="1" x14ac:dyDescent="0.35">
      <c r="A111" s="128"/>
      <c r="B111" s="262" t="s">
        <v>31</v>
      </c>
      <c r="C111" s="267">
        <f t="shared" si="12"/>
        <v>0</v>
      </c>
      <c r="D111" s="267">
        <f t="shared" si="12"/>
        <v>0</v>
      </c>
      <c r="E111" s="267">
        <f t="shared" si="12"/>
        <v>0</v>
      </c>
      <c r="F111" s="267">
        <f t="shared" si="12"/>
        <v>0</v>
      </c>
      <c r="G111" s="267">
        <f t="shared" si="12"/>
        <v>0</v>
      </c>
      <c r="H111" s="267">
        <f t="shared" si="12"/>
        <v>0</v>
      </c>
      <c r="I111" s="267">
        <f t="shared" si="12"/>
        <v>0</v>
      </c>
      <c r="J111" s="267">
        <f t="shared" si="12"/>
        <v>0</v>
      </c>
      <c r="K111" s="267">
        <f t="shared" si="12"/>
        <v>0</v>
      </c>
      <c r="L111" s="267">
        <f t="shared" si="12"/>
        <v>0</v>
      </c>
      <c r="M111" s="267">
        <f t="shared" si="12"/>
        <v>0</v>
      </c>
      <c r="N111" s="267">
        <f t="shared" si="12"/>
        <v>0</v>
      </c>
      <c r="O111" s="267">
        <f t="shared" si="12"/>
        <v>0</v>
      </c>
      <c r="P111" s="267">
        <f t="shared" si="12"/>
        <v>0</v>
      </c>
      <c r="Q111" s="267">
        <f t="shared" si="12"/>
        <v>0</v>
      </c>
      <c r="R111" s="267">
        <f t="shared" si="12"/>
        <v>0</v>
      </c>
      <c r="S111" s="267">
        <f t="shared" si="12"/>
        <v>0</v>
      </c>
      <c r="T111" s="267">
        <f t="shared" si="12"/>
        <v>0</v>
      </c>
      <c r="U111" s="267">
        <f t="shared" si="12"/>
        <v>0</v>
      </c>
      <c r="V111" s="128"/>
      <c r="W111" s="128"/>
      <c r="X111" s="128"/>
      <c r="Y111" s="128"/>
      <c r="Z111" s="128"/>
      <c r="AA111" s="128"/>
    </row>
    <row r="112" spans="1:27" ht="18" customHeight="1" x14ac:dyDescent="0.35">
      <c r="A112" s="128"/>
      <c r="B112" s="262" t="s">
        <v>80</v>
      </c>
      <c r="C112" s="267">
        <f t="shared" si="12"/>
        <v>0</v>
      </c>
      <c r="D112" s="267">
        <f t="shared" si="12"/>
        <v>0</v>
      </c>
      <c r="E112" s="267">
        <f t="shared" si="12"/>
        <v>0</v>
      </c>
      <c r="F112" s="267">
        <f t="shared" si="12"/>
        <v>0</v>
      </c>
      <c r="G112" s="267">
        <f t="shared" si="12"/>
        <v>0</v>
      </c>
      <c r="H112" s="267">
        <f t="shared" si="12"/>
        <v>0</v>
      </c>
      <c r="I112" s="267">
        <f t="shared" si="12"/>
        <v>0</v>
      </c>
      <c r="J112" s="267">
        <f t="shared" si="12"/>
        <v>0</v>
      </c>
      <c r="K112" s="267">
        <f t="shared" si="12"/>
        <v>0</v>
      </c>
      <c r="L112" s="267">
        <f t="shared" si="12"/>
        <v>0</v>
      </c>
      <c r="M112" s="267">
        <f t="shared" si="12"/>
        <v>0</v>
      </c>
      <c r="N112" s="267">
        <f t="shared" si="12"/>
        <v>0</v>
      </c>
      <c r="O112" s="267">
        <f t="shared" si="12"/>
        <v>0</v>
      </c>
      <c r="P112" s="267">
        <f t="shared" si="12"/>
        <v>0</v>
      </c>
      <c r="Q112" s="267">
        <f t="shared" si="12"/>
        <v>0</v>
      </c>
      <c r="R112" s="267">
        <f t="shared" si="12"/>
        <v>0</v>
      </c>
      <c r="S112" s="267">
        <f t="shared" si="12"/>
        <v>9.6266880000000013E-3</v>
      </c>
      <c r="T112" s="267">
        <f t="shared" si="12"/>
        <v>1.2835584000000002E-2</v>
      </c>
      <c r="U112" s="267">
        <f t="shared" si="12"/>
        <v>1.2835584000000002E-2</v>
      </c>
      <c r="V112" s="128"/>
      <c r="W112" s="128"/>
      <c r="X112" s="128"/>
      <c r="Y112" s="128"/>
      <c r="Z112" s="128"/>
      <c r="AA112" s="128"/>
    </row>
    <row r="113" spans="1:27" ht="18" customHeight="1" x14ac:dyDescent="0.35">
      <c r="A113" s="128"/>
      <c r="B113" s="262" t="s">
        <v>81</v>
      </c>
      <c r="C113" s="267">
        <f t="shared" si="12"/>
        <v>10.043920691280004</v>
      </c>
      <c r="D113" s="267">
        <f t="shared" si="12"/>
        <v>10.484602390080004</v>
      </c>
      <c r="E113" s="267">
        <f t="shared" si="12"/>
        <v>10.314366446160003</v>
      </c>
      <c r="F113" s="267">
        <f t="shared" si="12"/>
        <v>7.2440827200000006</v>
      </c>
      <c r="G113" s="267">
        <f t="shared" si="12"/>
        <v>5.1408840369600011</v>
      </c>
      <c r="H113" s="267">
        <f t="shared" si="12"/>
        <v>7.960039562160004</v>
      </c>
      <c r="I113" s="267">
        <f t="shared" si="12"/>
        <v>10.048750079760001</v>
      </c>
      <c r="J113" s="267">
        <f t="shared" si="12"/>
        <v>6.1333233695999994</v>
      </c>
      <c r="K113" s="267">
        <f t="shared" si="12"/>
        <v>4.3223026895999999</v>
      </c>
      <c r="L113" s="267">
        <f t="shared" si="12"/>
        <v>3.5544299212800001</v>
      </c>
      <c r="M113" s="267">
        <f t="shared" si="12"/>
        <v>3.0775278088800011</v>
      </c>
      <c r="N113" s="267">
        <f t="shared" si="12"/>
        <v>2.5764787540800009</v>
      </c>
      <c r="O113" s="267">
        <f t="shared" si="12"/>
        <v>1.9933300951200004</v>
      </c>
      <c r="P113" s="267">
        <f t="shared" si="12"/>
        <v>1.3283233014240003</v>
      </c>
      <c r="Q113" s="267">
        <f t="shared" si="12"/>
        <v>0.82147898044800027</v>
      </c>
      <c r="R113" s="267">
        <f t="shared" si="12"/>
        <v>0.68883982584480008</v>
      </c>
      <c r="S113" s="267">
        <f t="shared" si="12"/>
        <v>0.73911375992160033</v>
      </c>
      <c r="T113" s="267">
        <f t="shared" si="12"/>
        <v>0.89222952168000014</v>
      </c>
      <c r="U113" s="267">
        <f t="shared" si="12"/>
        <v>0.87585623719197969</v>
      </c>
      <c r="V113" s="128"/>
      <c r="W113" s="128"/>
      <c r="X113" s="128"/>
      <c r="Y113" s="128"/>
      <c r="Z113" s="128"/>
      <c r="AA113" s="128"/>
    </row>
    <row r="114" spans="1:27" ht="18" customHeight="1" x14ac:dyDescent="0.35">
      <c r="A114" s="128"/>
      <c r="B114" s="302" t="s">
        <v>82</v>
      </c>
      <c r="C114" s="313">
        <f t="shared" si="12"/>
        <v>6.3333178128000016</v>
      </c>
      <c r="D114" s="313">
        <f t="shared" si="12"/>
        <v>4.9602312144000003</v>
      </c>
      <c r="E114" s="313">
        <f t="shared" si="12"/>
        <v>5.9238626832000012</v>
      </c>
      <c r="F114" s="313">
        <f t="shared" si="12"/>
        <v>5.9971057344000007</v>
      </c>
      <c r="G114" s="313">
        <f t="shared" si="12"/>
        <v>5.5523527488000024</v>
      </c>
      <c r="H114" s="313">
        <f t="shared" si="12"/>
        <v>1.3598499024000004</v>
      </c>
      <c r="I114" s="313">
        <f t="shared" si="12"/>
        <v>0</v>
      </c>
      <c r="J114" s="313">
        <f t="shared" si="12"/>
        <v>0.7942017600000002</v>
      </c>
      <c r="K114" s="313">
        <f t="shared" si="12"/>
        <v>0.89744798880000032</v>
      </c>
      <c r="L114" s="313">
        <f t="shared" si="12"/>
        <v>0.81185068800000004</v>
      </c>
      <c r="M114" s="313">
        <f t="shared" si="12"/>
        <v>0.77743527840000015</v>
      </c>
      <c r="N114" s="313">
        <f t="shared" si="12"/>
        <v>0.61065290880000012</v>
      </c>
      <c r="O114" s="313">
        <f t="shared" si="12"/>
        <v>0.84361875840000022</v>
      </c>
      <c r="P114" s="313">
        <f t="shared" si="12"/>
        <v>1.9315428026400003</v>
      </c>
      <c r="Q114" s="313">
        <f t="shared" si="12"/>
        <v>1.9925198488800002</v>
      </c>
      <c r="R114" s="313">
        <f t="shared" si="12"/>
        <v>2.1475736233776002</v>
      </c>
      <c r="S114" s="313">
        <f t="shared" si="12"/>
        <v>2.1483625304592002</v>
      </c>
      <c r="T114" s="313">
        <f t="shared" si="12"/>
        <v>1.2451318704000003</v>
      </c>
      <c r="U114" s="313">
        <f t="shared" si="12"/>
        <v>0.90262563944441876</v>
      </c>
      <c r="V114" s="128"/>
      <c r="W114" s="128"/>
      <c r="X114" s="128"/>
      <c r="Y114" s="128"/>
      <c r="Z114" s="128"/>
      <c r="AA114" s="128"/>
    </row>
    <row r="115" spans="1:27" ht="18" customHeight="1" x14ac:dyDescent="0.35">
      <c r="A115" s="128"/>
      <c r="B115" s="305" t="s">
        <v>358</v>
      </c>
      <c r="C115" s="314">
        <f>SUM(C106:C114)</f>
        <v>2394.185471675281</v>
      </c>
      <c r="D115" s="314">
        <f t="shared" ref="D115:U115" si="13">SUM(D106:D114)</f>
        <v>2382.728110349723</v>
      </c>
      <c r="E115" s="314">
        <f t="shared" si="13"/>
        <v>2097.2606631288158</v>
      </c>
      <c r="F115" s="314">
        <f t="shared" si="13"/>
        <v>2187.0372169655275</v>
      </c>
      <c r="G115" s="314">
        <f t="shared" si="13"/>
        <v>2272.2795498611486</v>
      </c>
      <c r="H115" s="314">
        <f t="shared" si="13"/>
        <v>2067.9394036937888</v>
      </c>
      <c r="I115" s="314">
        <f t="shared" si="13"/>
        <v>2125.068410022247</v>
      </c>
      <c r="J115" s="314">
        <f t="shared" si="13"/>
        <v>1978.6618874943051</v>
      </c>
      <c r="K115" s="314">
        <f t="shared" si="13"/>
        <v>2079.8435829682976</v>
      </c>
      <c r="L115" s="314">
        <f t="shared" si="13"/>
        <v>2114.6825391247962</v>
      </c>
      <c r="M115" s="314">
        <f t="shared" si="13"/>
        <v>2070.5447870749645</v>
      </c>
      <c r="N115" s="314">
        <f t="shared" si="13"/>
        <v>1741.709680541953</v>
      </c>
      <c r="O115" s="314">
        <f t="shared" si="13"/>
        <v>1870.7731885801199</v>
      </c>
      <c r="P115" s="314">
        <f t="shared" si="13"/>
        <v>2104.9601346773097</v>
      </c>
      <c r="Q115" s="314">
        <f t="shared" si="13"/>
        <v>2183.2985527859446</v>
      </c>
      <c r="R115" s="314">
        <f t="shared" si="13"/>
        <v>2318.477750240726</v>
      </c>
      <c r="S115" s="314">
        <f t="shared" si="13"/>
        <v>2162.7068365629657</v>
      </c>
      <c r="T115" s="314">
        <f t="shared" si="13"/>
        <v>2188.7169528816926</v>
      </c>
      <c r="U115" s="314">
        <f t="shared" si="13"/>
        <v>2208.5604106425544</v>
      </c>
      <c r="V115" s="128"/>
      <c r="W115" s="128"/>
      <c r="X115" s="128"/>
      <c r="Y115" s="128"/>
      <c r="Z115" s="128"/>
      <c r="AA115" s="128"/>
    </row>
    <row r="116" spans="1:27" ht="18" customHeight="1" x14ac:dyDescent="0.35">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row>
    <row r="117" spans="1:27" ht="18" customHeight="1" x14ac:dyDescent="0.35">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row>
    <row r="118" spans="1:27" ht="18" customHeight="1" x14ac:dyDescent="0.35">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row>
    <row r="119" spans="1:27" ht="18" customHeight="1" x14ac:dyDescent="0.35">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row>
    <row r="120" spans="1:27" ht="18" customHeight="1" x14ac:dyDescent="0.35">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row>
    <row r="121" spans="1:27" ht="18" customHeight="1" x14ac:dyDescent="0.35">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row>
    <row r="122" spans="1:27" ht="18" customHeight="1" x14ac:dyDescent="0.35">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row>
    <row r="123" spans="1:27" ht="18" customHeight="1" x14ac:dyDescent="0.35">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row>
    <row r="124" spans="1:27" ht="18" customHeight="1" x14ac:dyDescent="0.35">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row>
    <row r="125" spans="1:27" ht="18" customHeight="1" x14ac:dyDescent="0.35">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row>
    <row r="126" spans="1:27" ht="18" customHeight="1" x14ac:dyDescent="0.35">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row>
    <row r="127" spans="1:27" ht="18" customHeight="1" x14ac:dyDescent="0.35">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row>
    <row r="128" spans="1:27" ht="18" customHeight="1" x14ac:dyDescent="0.35">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row>
    <row r="129" spans="1:27" ht="18" customHeight="1" x14ac:dyDescent="0.35">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row>
    <row r="130" spans="1:27" ht="18" customHeight="1" x14ac:dyDescent="0.35">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row>
    <row r="131" spans="1:27" ht="18" customHeight="1" x14ac:dyDescent="0.35">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row>
    <row r="132" spans="1:27" ht="18" customHeight="1" x14ac:dyDescent="0.35">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row>
    <row r="133" spans="1:27" ht="18" customHeight="1" x14ac:dyDescent="0.35">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row>
    <row r="134" spans="1:27" ht="18" customHeight="1" x14ac:dyDescent="0.35">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row>
    <row r="135" spans="1:27" ht="18" customHeight="1" x14ac:dyDescent="0.35">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row>
    <row r="136" spans="1:27" ht="18" customHeight="1" x14ac:dyDescent="0.35">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row>
    <row r="137" spans="1:27" ht="18" customHeight="1" x14ac:dyDescent="0.35">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row>
    <row r="138" spans="1:27" ht="18" customHeight="1" x14ac:dyDescent="0.35">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row>
    <row r="139" spans="1:27" ht="18" customHeight="1" x14ac:dyDescent="0.35">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row>
    <row r="140" spans="1:27" ht="18" customHeight="1" x14ac:dyDescent="0.35">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row>
    <row r="141" spans="1:27" ht="18" customHeight="1" x14ac:dyDescent="0.35">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row>
    <row r="142" spans="1:27" ht="18" customHeight="1" x14ac:dyDescent="0.35">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row>
    <row r="143" spans="1:27" ht="18" customHeight="1" x14ac:dyDescent="0.35">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row>
    <row r="144" spans="1:27" ht="18" customHeight="1" x14ac:dyDescent="0.35">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row>
    <row r="145" spans="1:27" ht="18" customHeight="1" x14ac:dyDescent="0.35">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row>
    <row r="146" spans="1:27" ht="18" customHeight="1" x14ac:dyDescent="0.35">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row>
    <row r="147" spans="1:27" ht="18" customHeight="1" x14ac:dyDescent="0.35">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row>
    <row r="148" spans="1:27" ht="18" customHeight="1" x14ac:dyDescent="0.35">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row>
    <row r="149" spans="1:27" ht="18" customHeight="1" x14ac:dyDescent="0.35">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row>
    <row r="150" spans="1:27" ht="18" customHeight="1" x14ac:dyDescent="0.35">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row>
    <row r="151" spans="1:27" ht="18" customHeight="1" x14ac:dyDescent="0.35">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row>
    <row r="152" spans="1:27" ht="18" customHeight="1" x14ac:dyDescent="0.35">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row>
    <row r="153" spans="1:27" ht="18" customHeight="1" x14ac:dyDescent="0.35">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row>
    <row r="154" spans="1:27" ht="18" customHeight="1" x14ac:dyDescent="0.35">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row>
    <row r="155" spans="1:27" ht="18" customHeight="1" x14ac:dyDescent="0.35">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row>
    <row r="156" spans="1:27" ht="18" customHeight="1" x14ac:dyDescent="0.35">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row>
    <row r="157" spans="1:27" ht="18" customHeight="1" x14ac:dyDescent="0.35">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row>
    <row r="158" spans="1:27" ht="18" customHeight="1" x14ac:dyDescent="0.35">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row>
    <row r="159" spans="1:27" ht="18" customHeight="1" x14ac:dyDescent="0.35">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row>
    <row r="160" spans="1:27" ht="18" customHeight="1" x14ac:dyDescent="0.35">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row>
    <row r="161" spans="1:27" ht="18" customHeight="1" x14ac:dyDescent="0.35">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row>
    <row r="162" spans="1:27" ht="18" customHeight="1" x14ac:dyDescent="0.35">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row>
    <row r="163" spans="1:27" ht="18" customHeight="1" x14ac:dyDescent="0.35">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row>
    <row r="164" spans="1:27" ht="18" customHeight="1" x14ac:dyDescent="0.35">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row>
    <row r="165" spans="1:27" ht="18" customHeight="1" x14ac:dyDescent="0.35">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row>
    <row r="166" spans="1:27" ht="18" customHeight="1" x14ac:dyDescent="0.35">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row>
    <row r="167" spans="1:27" ht="18" customHeight="1" x14ac:dyDescent="0.35">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row>
    <row r="168" spans="1:27" ht="18" customHeight="1" x14ac:dyDescent="0.35">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row>
    <row r="169" spans="1:27" ht="18" customHeight="1" x14ac:dyDescent="0.35">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row>
    <row r="170" spans="1:27" ht="18" customHeight="1" x14ac:dyDescent="0.35">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row>
    <row r="171" spans="1:27" ht="18" customHeight="1" x14ac:dyDescent="0.35">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row>
    <row r="172" spans="1:27" ht="18" customHeight="1" x14ac:dyDescent="0.35">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row>
    <row r="173" spans="1:27" ht="18" customHeight="1" x14ac:dyDescent="0.35">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row>
    <row r="174" spans="1:27" ht="18" customHeight="1" x14ac:dyDescent="0.35">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row>
    <row r="175" spans="1:27" ht="18" customHeight="1" x14ac:dyDescent="0.35">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row>
    <row r="176" spans="1:27" ht="18" customHeight="1" x14ac:dyDescent="0.35">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row>
    <row r="177" spans="1:27" ht="18" customHeight="1" x14ac:dyDescent="0.35">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row>
    <row r="178" spans="1:27" ht="18" customHeight="1" x14ac:dyDescent="0.35">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row>
    <row r="179" spans="1:27" ht="18" customHeight="1" x14ac:dyDescent="0.35">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row>
    <row r="180" spans="1:27" ht="18" customHeight="1" x14ac:dyDescent="0.35">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row>
    <row r="181" spans="1:27" ht="18" customHeight="1" x14ac:dyDescent="0.35">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row>
    <row r="182" spans="1:27" ht="18" customHeight="1" x14ac:dyDescent="0.35">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row>
    <row r="183" spans="1:27" ht="18" customHeight="1" x14ac:dyDescent="0.35">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row>
    <row r="184" spans="1:27" ht="18" customHeight="1" x14ac:dyDescent="0.35">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row>
    <row r="185" spans="1:27" ht="18" customHeight="1" x14ac:dyDescent="0.35">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row>
    <row r="186" spans="1:27" ht="18" customHeight="1" x14ac:dyDescent="0.35">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row>
    <row r="187" spans="1:27" ht="18" customHeight="1" x14ac:dyDescent="0.35">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row>
    <row r="188" spans="1:27" ht="18" customHeight="1" x14ac:dyDescent="0.35">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row>
    <row r="189" spans="1:27" ht="18" customHeight="1" x14ac:dyDescent="0.35">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row>
    <row r="190" spans="1:27" ht="18" customHeight="1" x14ac:dyDescent="0.35">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row>
    <row r="191" spans="1:27" ht="18" customHeight="1" x14ac:dyDescent="0.35">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row>
    <row r="192" spans="1:27" ht="18" customHeight="1" x14ac:dyDescent="0.35">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row>
    <row r="193" spans="1:27" ht="18" customHeight="1" x14ac:dyDescent="0.35">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row>
    <row r="194" spans="1:27" ht="18" customHeight="1" x14ac:dyDescent="0.35">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row>
    <row r="195" spans="1:27" ht="18" customHeight="1" x14ac:dyDescent="0.35">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row>
    <row r="196" spans="1:27" ht="18" customHeight="1" x14ac:dyDescent="0.35">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row>
    <row r="197" spans="1:27" ht="18" customHeight="1" x14ac:dyDescent="0.35">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row>
    <row r="198" spans="1:27" ht="18" customHeight="1" x14ac:dyDescent="0.35">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row>
    <row r="199" spans="1:27" ht="18" customHeight="1" x14ac:dyDescent="0.35">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row>
    <row r="200" spans="1:27" ht="18" customHeight="1" x14ac:dyDescent="0.35">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row>
    <row r="201" spans="1:27" ht="18" customHeight="1" x14ac:dyDescent="0.35">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row>
    <row r="202" spans="1:27" ht="18" customHeight="1" x14ac:dyDescent="0.35">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row>
    <row r="203" spans="1:27" ht="18" customHeight="1" x14ac:dyDescent="0.35">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row>
    <row r="204" spans="1:27" ht="18" customHeight="1" x14ac:dyDescent="0.35">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row>
    <row r="205" spans="1:27" ht="18" customHeight="1" x14ac:dyDescent="0.35">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row>
    <row r="206" spans="1:27" ht="18" customHeight="1" x14ac:dyDescent="0.35">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row>
    <row r="207" spans="1:27" ht="18" customHeight="1" x14ac:dyDescent="0.35">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row>
    <row r="208" spans="1:27" ht="18" customHeight="1" x14ac:dyDescent="0.35">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row>
    <row r="209" spans="1:27" ht="18" customHeight="1" x14ac:dyDescent="0.35">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row>
    <row r="210" spans="1:27" ht="18" customHeight="1" x14ac:dyDescent="0.3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row>
    <row r="211" spans="1:27" ht="18" customHeight="1" x14ac:dyDescent="0.35">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row>
    <row r="212" spans="1:27" ht="18" customHeight="1" x14ac:dyDescent="0.35">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row>
    <row r="213" spans="1:27" ht="18" customHeight="1" x14ac:dyDescent="0.35">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row>
    <row r="214" spans="1:27" ht="18" customHeight="1" x14ac:dyDescent="0.35">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row>
    <row r="215" spans="1:27" ht="18" customHeight="1" x14ac:dyDescent="0.35">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row>
    <row r="216" spans="1:27" ht="18" customHeight="1" x14ac:dyDescent="0.35">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row>
    <row r="217" spans="1:27" ht="18" customHeight="1" x14ac:dyDescent="0.35">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row>
    <row r="218" spans="1:27" ht="18" customHeight="1" x14ac:dyDescent="0.35">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row>
    <row r="219" spans="1:27" ht="18" customHeight="1" x14ac:dyDescent="0.35">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row>
    <row r="220" spans="1:27" ht="18" customHeight="1" x14ac:dyDescent="0.35">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row>
    <row r="221" spans="1:27" ht="18" customHeight="1" x14ac:dyDescent="0.35">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row>
    <row r="222" spans="1:27" ht="18" customHeight="1" x14ac:dyDescent="0.35">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row>
    <row r="223" spans="1:27" ht="18" customHeight="1" x14ac:dyDescent="0.35">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row>
    <row r="224" spans="1:27" ht="18" customHeight="1" x14ac:dyDescent="0.35">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row>
    <row r="225" spans="1:27" ht="18" customHeight="1" x14ac:dyDescent="0.35">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row>
    <row r="226" spans="1:27" ht="18" customHeight="1" x14ac:dyDescent="0.35">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row>
    <row r="227" spans="1:27" ht="18" customHeight="1" x14ac:dyDescent="0.35">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row>
    <row r="228" spans="1:27" ht="18" customHeight="1" x14ac:dyDescent="0.35">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row>
    <row r="229" spans="1:27" ht="18" customHeight="1" x14ac:dyDescent="0.35">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row>
    <row r="230" spans="1:27" ht="18" customHeight="1" x14ac:dyDescent="0.35">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row>
    <row r="231" spans="1:27" ht="18" customHeight="1" x14ac:dyDescent="0.35">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row>
    <row r="232" spans="1:27" ht="18" customHeight="1" x14ac:dyDescent="0.35">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row>
    <row r="233" spans="1:27" ht="18" customHeight="1" x14ac:dyDescent="0.35">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row>
    <row r="234" spans="1:27" ht="18" customHeight="1" x14ac:dyDescent="0.35">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row>
    <row r="235" spans="1:27" ht="18" customHeight="1" x14ac:dyDescent="0.35">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row>
    <row r="236" spans="1:27" ht="18" customHeight="1" x14ac:dyDescent="0.35">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row>
    <row r="237" spans="1:27" ht="18" customHeight="1" x14ac:dyDescent="0.35">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row>
    <row r="238" spans="1:27" ht="18" customHeight="1" x14ac:dyDescent="0.35">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row>
    <row r="239" spans="1:27" ht="18" customHeight="1" x14ac:dyDescent="0.35">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row>
    <row r="240" spans="1:27" ht="18" customHeight="1" x14ac:dyDescent="0.35">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row>
    <row r="241" spans="1:27" ht="18" customHeight="1" x14ac:dyDescent="0.35">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row>
    <row r="242" spans="1:27" ht="18" customHeight="1" x14ac:dyDescent="0.35">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row>
    <row r="243" spans="1:27" ht="18" customHeight="1" x14ac:dyDescent="0.35">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row>
    <row r="244" spans="1:27" ht="18" customHeight="1" x14ac:dyDescent="0.35">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row>
    <row r="245" spans="1:27" ht="18" customHeight="1" x14ac:dyDescent="0.35">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row>
    <row r="246" spans="1:27" ht="18" customHeight="1" x14ac:dyDescent="0.35">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row>
    <row r="247" spans="1:27" ht="18" customHeight="1" x14ac:dyDescent="0.35">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row>
    <row r="248" spans="1:27" ht="18" customHeight="1" x14ac:dyDescent="0.35">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row>
    <row r="249" spans="1:27" ht="18" customHeight="1" x14ac:dyDescent="0.35">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row>
    <row r="250" spans="1:27" ht="18" customHeight="1" x14ac:dyDescent="0.35">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row>
    <row r="251" spans="1:27" ht="18" customHeight="1" x14ac:dyDescent="0.35">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row>
    <row r="252" spans="1:27" ht="18" customHeight="1" x14ac:dyDescent="0.35">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row>
    <row r="253" spans="1:27" ht="18" customHeight="1" x14ac:dyDescent="0.35">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row>
    <row r="254" spans="1:27" ht="18" customHeight="1" x14ac:dyDescent="0.35">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row>
    <row r="255" spans="1:27" ht="18" customHeight="1" x14ac:dyDescent="0.35">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row>
    <row r="256" spans="1:27" ht="18" customHeight="1" x14ac:dyDescent="0.35">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row>
    <row r="257" spans="1:27" ht="18" customHeight="1" x14ac:dyDescent="0.35">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row>
    <row r="258" spans="1:27" ht="18" customHeight="1" x14ac:dyDescent="0.35">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row>
    <row r="259" spans="1:27" ht="18" customHeight="1" x14ac:dyDescent="0.35">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row>
    <row r="260" spans="1:27" ht="18" customHeight="1" x14ac:dyDescent="0.35">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row>
    <row r="261" spans="1:27" ht="18" customHeight="1" x14ac:dyDescent="0.35">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row>
    <row r="262" spans="1:27" ht="18" customHeight="1" x14ac:dyDescent="0.35">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row>
    <row r="263" spans="1:27" ht="18" customHeight="1" x14ac:dyDescent="0.35">
      <c r="A263" s="128"/>
      <c r="B263" s="128"/>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row>
    <row r="264" spans="1:27" ht="18" customHeight="1" x14ac:dyDescent="0.35">
      <c r="A264" s="128"/>
      <c r="B264" s="128"/>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row>
    <row r="265" spans="1:27" ht="18" customHeight="1" x14ac:dyDescent="0.35">
      <c r="A265" s="128"/>
      <c r="B265" s="128"/>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row>
    <row r="266" spans="1:27" ht="18" customHeight="1" x14ac:dyDescent="0.35">
      <c r="A266" s="128"/>
      <c r="B266" s="128"/>
      <c r="C266" s="128"/>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row>
    <row r="267" spans="1:27" ht="18" customHeight="1" x14ac:dyDescent="0.35">
      <c r="A267" s="128"/>
      <c r="B267" s="128"/>
      <c r="C267" s="128"/>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row>
    <row r="268" spans="1:27" ht="18" customHeight="1" x14ac:dyDescent="0.35">
      <c r="A268" s="128"/>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row>
    <row r="269" spans="1:27" ht="18" customHeight="1" x14ac:dyDescent="0.35">
      <c r="A269" s="128"/>
      <c r="B269" s="128"/>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row>
    <row r="270" spans="1:27" ht="18" customHeight="1" x14ac:dyDescent="0.35">
      <c r="A270" s="128"/>
      <c r="B270" s="128"/>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row>
    <row r="271" spans="1:27" ht="18" customHeight="1" x14ac:dyDescent="0.35">
      <c r="A271" s="128"/>
      <c r="B271" s="128"/>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row>
    <row r="272" spans="1:27" ht="18" customHeight="1" x14ac:dyDescent="0.35">
      <c r="A272" s="128"/>
      <c r="B272" s="128"/>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row>
    <row r="273" spans="1:27" ht="18" customHeight="1" x14ac:dyDescent="0.35">
      <c r="A273" s="128"/>
      <c r="B273" s="128"/>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row>
    <row r="274" spans="1:27" ht="18" customHeight="1" x14ac:dyDescent="0.35">
      <c r="A274" s="128"/>
      <c r="B274" s="128"/>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row>
    <row r="275" spans="1:27" ht="18" customHeight="1" x14ac:dyDescent="0.35">
      <c r="A275" s="128"/>
      <c r="B275" s="128"/>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row>
    <row r="276" spans="1:27" ht="18" customHeight="1" x14ac:dyDescent="0.35">
      <c r="A276" s="128"/>
      <c r="B276" s="128"/>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row>
    <row r="277" spans="1:27" ht="18" customHeight="1" x14ac:dyDescent="0.35">
      <c r="A277" s="128"/>
      <c r="B277" s="128"/>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row>
    <row r="278" spans="1:27" ht="18" customHeight="1" x14ac:dyDescent="0.35">
      <c r="A278" s="128"/>
      <c r="B278" s="128"/>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row>
    <row r="279" spans="1:27" ht="18" customHeight="1" x14ac:dyDescent="0.35">
      <c r="A279" s="128"/>
      <c r="B279" s="128"/>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row>
    <row r="280" spans="1:27" ht="18" customHeight="1" x14ac:dyDescent="0.35">
      <c r="A280" s="128"/>
      <c r="B280" s="128"/>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row>
    <row r="281" spans="1:27" ht="18" customHeight="1" x14ac:dyDescent="0.35">
      <c r="A281" s="128"/>
      <c r="B281" s="128"/>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row>
    <row r="282" spans="1:27" ht="18" customHeight="1" x14ac:dyDescent="0.35">
      <c r="A282" s="128"/>
      <c r="B282" s="128"/>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row>
    <row r="283" spans="1:27" ht="18" customHeight="1" x14ac:dyDescent="0.35">
      <c r="A283" s="128"/>
      <c r="B283" s="128"/>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row>
    <row r="284" spans="1:27" ht="18" customHeight="1" x14ac:dyDescent="0.35">
      <c r="A284" s="128"/>
      <c r="B284" s="128"/>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row>
    <row r="285" spans="1:27" ht="18" customHeight="1" x14ac:dyDescent="0.35">
      <c r="A285" s="128"/>
      <c r="B285" s="128"/>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row>
    <row r="286" spans="1:27" ht="18" customHeight="1" x14ac:dyDescent="0.35">
      <c r="A286" s="128"/>
      <c r="B286" s="128"/>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row>
    <row r="287" spans="1:27" ht="18" customHeight="1" x14ac:dyDescent="0.35">
      <c r="A287" s="128"/>
      <c r="B287" s="128"/>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row>
    <row r="288" spans="1:27" ht="18" customHeight="1" x14ac:dyDescent="0.35">
      <c r="A288" s="128"/>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row>
    <row r="289" spans="1:27" ht="18" customHeight="1" x14ac:dyDescent="0.35">
      <c r="A289" s="128"/>
      <c r="B289" s="128"/>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row>
    <row r="290" spans="1:27" ht="18" customHeight="1" x14ac:dyDescent="0.35">
      <c r="A290" s="128"/>
      <c r="B290" s="128"/>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row>
    <row r="291" spans="1:27" ht="18" customHeight="1" x14ac:dyDescent="0.35">
      <c r="A291" s="128"/>
      <c r="B291" s="128"/>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row>
    <row r="292" spans="1:27" ht="18" customHeight="1" x14ac:dyDescent="0.35">
      <c r="A292" s="128"/>
      <c r="B292" s="128"/>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row>
    <row r="293" spans="1:27" ht="18" customHeight="1" x14ac:dyDescent="0.35">
      <c r="A293" s="128"/>
      <c r="B293" s="128"/>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row>
    <row r="294" spans="1:27" ht="18" customHeight="1" x14ac:dyDescent="0.35">
      <c r="A294" s="128"/>
      <c r="B294" s="128"/>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row>
    <row r="295" spans="1:27" ht="18" customHeight="1" x14ac:dyDescent="0.35">
      <c r="A295" s="128"/>
      <c r="B295" s="128"/>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row>
    <row r="296" spans="1:27" ht="18" customHeight="1" x14ac:dyDescent="0.35">
      <c r="A296" s="128"/>
      <c r="B296" s="128"/>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row>
    <row r="297" spans="1:27" ht="18" customHeight="1" x14ac:dyDescent="0.35">
      <c r="A297" s="128"/>
      <c r="B297" s="128"/>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row>
    <row r="298" spans="1:27" ht="18" customHeight="1" x14ac:dyDescent="0.35">
      <c r="A298" s="128"/>
      <c r="B298" s="128"/>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row>
    <row r="299" spans="1:27" ht="18" customHeight="1" x14ac:dyDescent="0.35">
      <c r="A299" s="128"/>
      <c r="B299" s="128"/>
      <c r="C299" s="128"/>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c r="AA299" s="128"/>
    </row>
    <row r="300" spans="1:27" ht="18" customHeight="1" x14ac:dyDescent="0.35">
      <c r="A300" s="128"/>
      <c r="B300" s="128"/>
      <c r="C300" s="128"/>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row>
    <row r="301" spans="1:27" ht="18" customHeight="1" x14ac:dyDescent="0.35">
      <c r="A301" s="128"/>
      <c r="B301" s="128"/>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row>
    <row r="302" spans="1:27" ht="18" customHeight="1" x14ac:dyDescent="0.35">
      <c r="A302" s="128"/>
      <c r="B302" s="128"/>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row>
    <row r="303" spans="1:27" ht="18" customHeight="1" x14ac:dyDescent="0.35">
      <c r="A303" s="128"/>
      <c r="B303" s="128"/>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row>
    <row r="304" spans="1:27" ht="18" customHeight="1" x14ac:dyDescent="0.35">
      <c r="A304" s="128"/>
      <c r="B304" s="128"/>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row>
    <row r="305" spans="1:27" ht="18" customHeight="1" x14ac:dyDescent="0.35">
      <c r="A305" s="128"/>
      <c r="B305" s="128"/>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row>
    <row r="306" spans="1:27" ht="18" customHeight="1" x14ac:dyDescent="0.35">
      <c r="A306" s="128"/>
      <c r="B306" s="128"/>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row>
    <row r="307" spans="1:27" ht="18" customHeight="1" x14ac:dyDescent="0.35">
      <c r="A307" s="128"/>
      <c r="B307" s="128"/>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row>
    <row r="308" spans="1:27" ht="18" customHeight="1" x14ac:dyDescent="0.35">
      <c r="A308" s="128"/>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row>
    <row r="309" spans="1:27" ht="18" customHeight="1" x14ac:dyDescent="0.35">
      <c r="A309" s="128"/>
      <c r="B309" s="128"/>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row>
    <row r="310" spans="1:27" ht="18" customHeight="1" x14ac:dyDescent="0.35">
      <c r="A310" s="128"/>
      <c r="B310" s="128"/>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row>
    <row r="311" spans="1:27" ht="18" customHeight="1" x14ac:dyDescent="0.35">
      <c r="A311" s="128"/>
      <c r="B311" s="128"/>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row>
    <row r="312" spans="1:27" ht="18" customHeight="1" x14ac:dyDescent="0.35">
      <c r="A312" s="128"/>
      <c r="B312" s="128"/>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row>
    <row r="313" spans="1:27" ht="18" customHeight="1" x14ac:dyDescent="0.35">
      <c r="A313" s="128"/>
      <c r="B313" s="128"/>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row>
    <row r="314" spans="1:27" ht="18" customHeight="1" x14ac:dyDescent="0.35">
      <c r="A314" s="128"/>
      <c r="B314" s="128"/>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row>
    <row r="315" spans="1:27" ht="15.75" customHeight="1" x14ac:dyDescent="0.35"/>
    <row r="316" spans="1:27" ht="15.75" customHeight="1" x14ac:dyDescent="0.35"/>
    <row r="317" spans="1:27" ht="15.75" customHeight="1" x14ac:dyDescent="0.35"/>
    <row r="318" spans="1:27" ht="15.75" customHeight="1" x14ac:dyDescent="0.35"/>
    <row r="319" spans="1:27" ht="15.75" customHeight="1" x14ac:dyDescent="0.35"/>
    <row r="320" spans="1:27"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row r="1001" s="36" customFormat="1" ht="15.75" customHeight="1" x14ac:dyDescent="0.35"/>
    <row r="1002" s="36" customFormat="1" ht="15.75" customHeight="1" x14ac:dyDescent="0.3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5BB0A-47A8-457B-9F98-367F01A72FB7}">
  <sheetPr>
    <tabColor theme="5" tint="-0.499984740745262"/>
    <outlinePr summaryBelow="0" summaryRight="0"/>
  </sheetPr>
  <dimension ref="A1:Y1000"/>
  <sheetViews>
    <sheetView topLeftCell="A16" workbookViewId="0">
      <selection activeCell="A16" sqref="A1:XFD1048576"/>
    </sheetView>
  </sheetViews>
  <sheetFormatPr defaultColWidth="12.6328125" defaultRowHeight="15" customHeight="1" x14ac:dyDescent="0.35"/>
  <cols>
    <col min="1" max="1" width="26.26953125" style="36" customWidth="1"/>
    <col min="2" max="2" width="36.7265625" style="36" customWidth="1"/>
    <col min="3" max="3" width="27.36328125" style="36" customWidth="1"/>
    <col min="4" max="6" width="12.6328125" style="36" customWidth="1"/>
    <col min="7" max="21" width="12.6328125" style="36"/>
    <col min="22" max="22" width="20" style="36" customWidth="1"/>
    <col min="23" max="23" width="21" style="36" customWidth="1"/>
    <col min="24" max="16384" width="12.6328125" style="36"/>
  </cols>
  <sheetData>
    <row r="1" spans="1:25" ht="15.75" customHeight="1" x14ac:dyDescent="0.35">
      <c r="A1" s="41"/>
      <c r="B1" s="41"/>
      <c r="C1" s="317"/>
      <c r="D1" s="317"/>
      <c r="E1" s="317"/>
      <c r="F1" s="317"/>
      <c r="G1" s="41"/>
      <c r="H1" s="41"/>
      <c r="I1" s="41"/>
      <c r="J1" s="41"/>
      <c r="K1" s="41"/>
      <c r="L1" s="41"/>
      <c r="N1" s="41"/>
      <c r="O1" s="41"/>
      <c r="P1" s="41"/>
      <c r="Q1" s="41"/>
      <c r="R1" s="41"/>
      <c r="S1" s="41"/>
      <c r="T1" s="41"/>
      <c r="U1" s="41"/>
      <c r="V1" s="41"/>
      <c r="W1" s="41"/>
      <c r="X1" s="128"/>
      <c r="Y1" s="41"/>
    </row>
    <row r="2" spans="1:25" ht="15.75" customHeight="1" x14ac:dyDescent="0.35">
      <c r="A2" s="41"/>
      <c r="B2" s="44" t="s">
        <v>320</v>
      </c>
      <c r="C2" s="318" t="s">
        <v>24</v>
      </c>
      <c r="D2" s="318" t="s">
        <v>27</v>
      </c>
      <c r="E2" s="318" t="s">
        <v>28</v>
      </c>
      <c r="F2" s="318" t="s">
        <v>29</v>
      </c>
      <c r="G2" s="318" t="s">
        <v>30</v>
      </c>
      <c r="H2" s="318" t="s">
        <v>31</v>
      </c>
      <c r="I2" s="318" t="s">
        <v>321</v>
      </c>
      <c r="J2" s="318" t="s">
        <v>81</v>
      </c>
      <c r="K2" s="318" t="s">
        <v>32</v>
      </c>
      <c r="L2" s="315"/>
      <c r="M2" s="43" t="s">
        <v>322</v>
      </c>
      <c r="N2" s="41"/>
      <c r="O2" s="41"/>
      <c r="P2" s="41"/>
      <c r="Q2" s="41"/>
      <c r="R2" s="41"/>
      <c r="S2" s="41"/>
      <c r="T2" s="41"/>
      <c r="U2" s="41"/>
      <c r="V2" s="41"/>
      <c r="W2" s="41"/>
      <c r="X2" s="128"/>
    </row>
    <row r="3" spans="1:25" ht="15.75" customHeight="1" x14ac:dyDescent="0.35">
      <c r="A3" s="403"/>
      <c r="B3" s="319" t="s">
        <v>323</v>
      </c>
      <c r="C3" s="316">
        <v>1.6</v>
      </c>
      <c r="D3" s="316">
        <v>1.7</v>
      </c>
      <c r="E3" s="316">
        <v>1.5</v>
      </c>
      <c r="F3" s="316">
        <v>1</v>
      </c>
      <c r="G3" s="316">
        <v>0.43</v>
      </c>
      <c r="H3" s="316">
        <v>2.15</v>
      </c>
      <c r="I3" s="316">
        <v>3</v>
      </c>
      <c r="J3" s="316">
        <v>2.1</v>
      </c>
      <c r="K3" s="316">
        <v>1.5</v>
      </c>
      <c r="L3" s="315"/>
      <c r="M3" s="43" t="s">
        <v>324</v>
      </c>
      <c r="N3" s="41"/>
      <c r="O3" s="41"/>
      <c r="P3" s="41"/>
      <c r="Q3" s="41"/>
      <c r="R3" s="41"/>
      <c r="S3" s="41"/>
      <c r="T3" s="41"/>
      <c r="U3" s="41"/>
      <c r="V3" s="41"/>
      <c r="W3" s="41"/>
      <c r="X3" s="128"/>
    </row>
    <row r="4" spans="1:25" ht="15.75" customHeight="1" x14ac:dyDescent="0.35">
      <c r="A4" s="375"/>
      <c r="B4" s="319" t="s">
        <v>325</v>
      </c>
      <c r="C4" s="316">
        <v>0.86</v>
      </c>
      <c r="D4" s="316">
        <v>0.88</v>
      </c>
      <c r="E4" s="316">
        <v>0.8</v>
      </c>
      <c r="F4" s="316">
        <v>0.8</v>
      </c>
      <c r="G4" s="316">
        <v>0.83</v>
      </c>
      <c r="H4" s="316">
        <v>0.8</v>
      </c>
      <c r="I4" s="316">
        <v>0.8</v>
      </c>
      <c r="J4" s="316">
        <v>0.86</v>
      </c>
      <c r="K4" s="316">
        <v>0.88</v>
      </c>
      <c r="L4" s="315"/>
      <c r="M4" s="43" t="s">
        <v>324</v>
      </c>
      <c r="N4" s="41"/>
      <c r="O4" s="41"/>
      <c r="P4" s="41"/>
      <c r="Q4" s="41"/>
      <c r="R4" s="41"/>
      <c r="S4" s="41"/>
      <c r="T4" s="41"/>
      <c r="U4" s="41"/>
      <c r="V4" s="41"/>
      <c r="W4" s="41"/>
      <c r="X4" s="128"/>
    </row>
    <row r="5" spans="1:25" ht="15.75" customHeight="1" x14ac:dyDescent="0.35">
      <c r="A5" s="375"/>
      <c r="B5" s="319" t="s">
        <v>77</v>
      </c>
      <c r="C5" s="316">
        <v>0.8</v>
      </c>
      <c r="D5" s="316">
        <v>0.9</v>
      </c>
      <c r="E5" s="316">
        <v>0.8</v>
      </c>
      <c r="F5" s="316">
        <v>0.8</v>
      </c>
      <c r="G5" s="316">
        <v>0.8</v>
      </c>
      <c r="H5" s="316">
        <v>0.8</v>
      </c>
      <c r="I5" s="316">
        <v>0.8</v>
      </c>
      <c r="J5" s="316">
        <v>0.8</v>
      </c>
      <c r="K5" s="316">
        <v>0.8</v>
      </c>
      <c r="L5" s="315"/>
      <c r="M5" s="43" t="s">
        <v>326</v>
      </c>
      <c r="N5" s="41"/>
      <c r="O5" s="41"/>
      <c r="P5" s="41"/>
      <c r="Q5" s="41"/>
      <c r="R5" s="41"/>
      <c r="S5" s="41"/>
      <c r="T5" s="41"/>
      <c r="U5" s="41"/>
      <c r="V5" s="41"/>
      <c r="W5" s="41"/>
      <c r="X5" s="128"/>
    </row>
    <row r="6" spans="1:25" ht="15.75" customHeight="1" x14ac:dyDescent="0.35">
      <c r="A6" s="41"/>
      <c r="B6" s="319" t="s">
        <v>327</v>
      </c>
      <c r="C6" s="316"/>
      <c r="D6" s="316"/>
      <c r="E6" s="316">
        <v>0.1</v>
      </c>
      <c r="F6" s="316">
        <v>0.1</v>
      </c>
      <c r="G6" s="316">
        <v>0.25</v>
      </c>
      <c r="H6" s="316">
        <v>0.1</v>
      </c>
      <c r="I6" s="316">
        <v>0.1</v>
      </c>
      <c r="J6" s="316">
        <v>0.1</v>
      </c>
      <c r="K6" s="316">
        <v>0.1</v>
      </c>
      <c r="L6" s="315"/>
      <c r="M6" s="320" t="s">
        <v>362</v>
      </c>
      <c r="N6" s="41"/>
      <c r="O6" s="41"/>
      <c r="P6" s="41"/>
      <c r="Q6" s="41"/>
      <c r="R6" s="41"/>
      <c r="S6" s="41"/>
      <c r="T6" s="41"/>
      <c r="U6" s="41"/>
      <c r="V6" s="41"/>
      <c r="W6" s="41"/>
      <c r="X6" s="128"/>
    </row>
    <row r="7" spans="1:25" ht="15.75" customHeight="1" x14ac:dyDescent="0.35">
      <c r="A7" s="41"/>
      <c r="B7" s="319" t="s">
        <v>328</v>
      </c>
      <c r="C7" s="46"/>
      <c r="D7" s="316">
        <v>0.1</v>
      </c>
      <c r="E7" s="46"/>
      <c r="F7" s="90"/>
      <c r="G7" s="90"/>
      <c r="H7" s="90"/>
      <c r="I7" s="90"/>
      <c r="J7" s="90"/>
      <c r="K7" s="90"/>
      <c r="L7" s="315"/>
      <c r="M7" s="43" t="s">
        <v>329</v>
      </c>
      <c r="N7" s="41"/>
      <c r="O7" s="41"/>
      <c r="P7" s="41"/>
      <c r="Q7" s="41"/>
      <c r="R7" s="41"/>
      <c r="S7" s="41"/>
      <c r="T7" s="41"/>
      <c r="U7" s="41"/>
      <c r="V7" s="41"/>
      <c r="W7" s="41"/>
      <c r="X7" s="128"/>
    </row>
    <row r="8" spans="1:25" ht="15.75" customHeight="1" x14ac:dyDescent="0.35">
      <c r="A8" s="41"/>
      <c r="B8" s="319" t="s">
        <v>330</v>
      </c>
      <c r="C8" s="316">
        <v>0.1</v>
      </c>
      <c r="D8" s="46"/>
      <c r="E8" s="46"/>
      <c r="F8" s="90"/>
      <c r="G8" s="90"/>
      <c r="H8" s="90"/>
      <c r="I8" s="90"/>
      <c r="J8" s="90"/>
      <c r="K8" s="90"/>
      <c r="L8" s="315"/>
      <c r="M8" s="321" t="s">
        <v>331</v>
      </c>
      <c r="N8" s="41"/>
      <c r="O8" s="41"/>
      <c r="P8" s="41"/>
      <c r="Q8" s="41"/>
      <c r="R8" s="41"/>
      <c r="S8" s="41"/>
      <c r="T8" s="41"/>
      <c r="U8" s="41"/>
      <c r="V8" s="41"/>
      <c r="W8" s="41"/>
      <c r="X8" s="128"/>
    </row>
    <row r="9" spans="1:25" ht="15.75" customHeight="1" x14ac:dyDescent="0.35">
      <c r="A9" s="41"/>
      <c r="B9" s="41"/>
      <c r="C9" s="317"/>
      <c r="D9" s="317"/>
      <c r="E9" s="317"/>
      <c r="F9" s="317"/>
      <c r="G9" s="41"/>
      <c r="H9" s="41"/>
      <c r="I9" s="41"/>
      <c r="J9" s="41"/>
      <c r="K9" s="41"/>
      <c r="L9" s="41"/>
      <c r="M9" s="41"/>
      <c r="N9" s="41"/>
      <c r="O9" s="41"/>
      <c r="P9" s="41"/>
      <c r="Q9" s="41"/>
      <c r="R9" s="41"/>
      <c r="S9" s="41"/>
      <c r="T9" s="41"/>
      <c r="U9" s="41"/>
      <c r="V9" s="41"/>
      <c r="W9" s="41"/>
      <c r="X9" s="128"/>
      <c r="Y9" s="41"/>
    </row>
    <row r="10" spans="1:25" ht="15.75" customHeight="1" x14ac:dyDescent="0.35">
      <c r="A10" s="41"/>
      <c r="B10" s="41"/>
      <c r="C10" s="317"/>
      <c r="D10" s="317"/>
      <c r="E10" s="317"/>
      <c r="F10" s="317"/>
      <c r="G10" s="41"/>
      <c r="H10" s="41"/>
      <c r="I10" s="41"/>
      <c r="J10" s="41"/>
      <c r="K10" s="41"/>
      <c r="L10" s="41"/>
      <c r="M10" s="41"/>
      <c r="N10" s="41"/>
      <c r="O10" s="41"/>
      <c r="P10" s="41"/>
      <c r="Q10" s="41"/>
      <c r="R10" s="41"/>
      <c r="S10" s="41"/>
      <c r="T10" s="41"/>
      <c r="U10" s="41"/>
      <c r="V10" s="41"/>
      <c r="W10" s="41"/>
      <c r="X10" s="128"/>
      <c r="Y10" s="41"/>
    </row>
    <row r="11" spans="1:25" ht="15.75" customHeight="1" x14ac:dyDescent="0.35">
      <c r="A11" s="41"/>
      <c r="B11" s="44" t="s">
        <v>332</v>
      </c>
      <c r="C11" s="44" t="s">
        <v>333</v>
      </c>
      <c r="D11" s="44" t="s">
        <v>1</v>
      </c>
      <c r="E11" s="44" t="s">
        <v>265</v>
      </c>
      <c r="F11" s="41"/>
      <c r="G11" s="41"/>
      <c r="H11" s="41"/>
      <c r="I11" s="41"/>
      <c r="J11" s="41"/>
      <c r="K11" s="41"/>
      <c r="L11" s="41"/>
      <c r="M11" s="41"/>
      <c r="N11" s="41"/>
      <c r="O11" s="41"/>
      <c r="P11" s="41"/>
      <c r="Q11" s="41"/>
      <c r="R11" s="41"/>
      <c r="S11" s="41"/>
      <c r="T11" s="41"/>
      <c r="U11" s="41"/>
      <c r="V11" s="41"/>
      <c r="W11" s="41"/>
      <c r="X11" s="128"/>
      <c r="Y11" s="41"/>
    </row>
    <row r="12" spans="1:25" ht="15.75" customHeight="1" x14ac:dyDescent="0.35">
      <c r="A12" s="41"/>
      <c r="B12" s="319" t="s">
        <v>74</v>
      </c>
      <c r="C12" s="316">
        <v>2.7</v>
      </c>
      <c r="D12" s="94" t="s">
        <v>334</v>
      </c>
      <c r="E12" s="322" t="s">
        <v>335</v>
      </c>
      <c r="F12" s="41"/>
      <c r="G12" s="41"/>
      <c r="H12" s="41"/>
      <c r="I12" s="41"/>
      <c r="J12" s="41"/>
      <c r="K12" s="41"/>
      <c r="L12" s="41"/>
      <c r="M12" s="41"/>
      <c r="N12" s="41"/>
      <c r="O12" s="41"/>
      <c r="P12" s="41"/>
      <c r="Q12" s="41"/>
      <c r="R12" s="41"/>
      <c r="S12" s="41"/>
      <c r="T12" s="41"/>
      <c r="U12" s="41"/>
      <c r="V12" s="41"/>
      <c r="W12" s="41"/>
      <c r="X12" s="128"/>
      <c r="Y12" s="41"/>
    </row>
    <row r="13" spans="1:25" ht="15.75" customHeight="1" x14ac:dyDescent="0.35">
      <c r="A13" s="41"/>
      <c r="B13" s="319" t="s">
        <v>75</v>
      </c>
      <c r="C13" s="316">
        <v>7.0000000000000007E-2</v>
      </c>
      <c r="D13" s="94" t="s">
        <v>334</v>
      </c>
      <c r="E13" s="322" t="s">
        <v>335</v>
      </c>
      <c r="F13" s="41"/>
      <c r="G13" s="41"/>
      <c r="H13" s="41"/>
      <c r="I13" s="41"/>
      <c r="J13" s="41"/>
      <c r="K13" s="41"/>
      <c r="L13" s="41"/>
      <c r="M13" s="41"/>
      <c r="N13" s="41"/>
      <c r="O13" s="41"/>
      <c r="P13" s="41"/>
      <c r="Q13" s="41"/>
      <c r="R13" s="41"/>
      <c r="S13" s="41"/>
      <c r="T13" s="41"/>
      <c r="U13" s="41"/>
      <c r="V13" s="41"/>
      <c r="W13" s="41"/>
      <c r="X13" s="128"/>
      <c r="Y13" s="41"/>
    </row>
    <row r="14" spans="1:25" ht="15.75" customHeight="1" x14ac:dyDescent="0.35">
      <c r="A14" s="41"/>
      <c r="B14" s="41"/>
      <c r="C14" s="41"/>
      <c r="D14" s="41"/>
      <c r="E14" s="41"/>
      <c r="F14" s="41"/>
      <c r="G14" s="41"/>
      <c r="H14" s="41"/>
      <c r="I14" s="41"/>
      <c r="J14" s="41"/>
      <c r="K14" s="41"/>
      <c r="L14" s="41"/>
      <c r="M14" s="41"/>
      <c r="N14" s="41"/>
      <c r="O14" s="41"/>
      <c r="P14" s="41"/>
      <c r="Q14" s="41"/>
      <c r="R14" s="41"/>
      <c r="S14" s="41"/>
      <c r="T14" s="41"/>
      <c r="U14" s="41"/>
      <c r="V14" s="41"/>
      <c r="W14" s="41"/>
      <c r="X14" s="128"/>
      <c r="Y14" s="41"/>
    </row>
    <row r="15" spans="1:25" ht="15.75" customHeight="1" x14ac:dyDescent="0.35">
      <c r="A15" s="41"/>
      <c r="B15" s="41"/>
      <c r="C15" s="317"/>
      <c r="D15" s="317"/>
      <c r="E15" s="317"/>
      <c r="F15" s="317"/>
      <c r="G15" s="41"/>
      <c r="H15" s="41"/>
      <c r="I15" s="41"/>
      <c r="J15" s="41"/>
      <c r="K15" s="41"/>
      <c r="L15" s="41"/>
      <c r="M15" s="41"/>
      <c r="N15" s="41"/>
      <c r="O15" s="41"/>
      <c r="P15" s="41"/>
      <c r="Q15" s="41"/>
      <c r="R15" s="41"/>
      <c r="S15" s="41"/>
      <c r="T15" s="41"/>
      <c r="U15" s="41"/>
      <c r="V15" s="41"/>
      <c r="W15" s="41"/>
      <c r="X15" s="128"/>
      <c r="Y15" s="41"/>
    </row>
    <row r="16" spans="1:25" ht="15.75" customHeight="1" x14ac:dyDescent="0.35">
      <c r="A16" s="41"/>
      <c r="B16" s="404" t="s">
        <v>336</v>
      </c>
      <c r="C16" s="346"/>
      <c r="D16" s="317"/>
      <c r="E16" s="317"/>
      <c r="F16" s="317"/>
      <c r="G16" s="41"/>
      <c r="H16" s="41"/>
      <c r="I16" s="41"/>
      <c r="J16" s="41"/>
      <c r="K16" s="41"/>
      <c r="L16" s="41"/>
      <c r="M16" s="41"/>
      <c r="N16" s="41"/>
      <c r="O16" s="41"/>
      <c r="P16" s="41"/>
      <c r="Q16" s="41"/>
      <c r="R16" s="41"/>
      <c r="S16" s="41"/>
      <c r="T16" s="41"/>
      <c r="U16" s="41"/>
      <c r="V16" s="41"/>
      <c r="W16" s="41"/>
      <c r="X16" s="128"/>
      <c r="Y16" s="41"/>
    </row>
    <row r="17" spans="1:25" ht="15.75" customHeight="1" x14ac:dyDescent="0.35">
      <c r="A17" s="41"/>
      <c r="B17" s="43"/>
      <c r="C17" s="323"/>
      <c r="D17" s="323"/>
      <c r="E17" s="323"/>
      <c r="F17" s="323"/>
      <c r="G17" s="323"/>
      <c r="H17" s="323"/>
      <c r="I17" s="324"/>
      <c r="J17" s="324"/>
      <c r="K17" s="324"/>
      <c r="L17" s="325"/>
      <c r="M17" s="325"/>
      <c r="N17" s="325"/>
      <c r="O17" s="325"/>
      <c r="P17" s="325"/>
      <c r="Q17" s="325"/>
      <c r="R17" s="325"/>
      <c r="S17" s="325"/>
      <c r="T17" s="325"/>
      <c r="U17" s="41"/>
      <c r="V17" s="41"/>
      <c r="W17" s="41"/>
      <c r="X17" s="128"/>
      <c r="Y17" s="41"/>
    </row>
    <row r="18" spans="1:25" ht="15.75" customHeight="1" x14ac:dyDescent="0.35">
      <c r="A18" s="41"/>
      <c r="B18" s="44" t="s">
        <v>227</v>
      </c>
      <c r="C18" s="326">
        <v>38108</v>
      </c>
      <c r="D18" s="326">
        <v>38504</v>
      </c>
      <c r="E18" s="326">
        <v>38899</v>
      </c>
      <c r="F18" s="326">
        <v>39295</v>
      </c>
      <c r="G18" s="326">
        <v>39692</v>
      </c>
      <c r="H18" s="327">
        <v>40087</v>
      </c>
      <c r="I18" s="327">
        <v>40483</v>
      </c>
      <c r="J18" s="327">
        <v>40878</v>
      </c>
      <c r="K18" s="93" t="s">
        <v>92</v>
      </c>
      <c r="L18" s="93" t="s">
        <v>93</v>
      </c>
      <c r="M18" s="93" t="s">
        <v>94</v>
      </c>
      <c r="N18" s="93" t="s">
        <v>95</v>
      </c>
      <c r="O18" s="93" t="s">
        <v>96</v>
      </c>
      <c r="P18" s="93" t="s">
        <v>97</v>
      </c>
      <c r="Q18" s="93" t="s">
        <v>98</v>
      </c>
      <c r="R18" s="93" t="s">
        <v>99</v>
      </c>
      <c r="S18" s="93" t="s">
        <v>100</v>
      </c>
      <c r="T18" s="93" t="s">
        <v>260</v>
      </c>
      <c r="U18" s="44" t="s">
        <v>261</v>
      </c>
      <c r="V18" s="41" t="s">
        <v>262</v>
      </c>
      <c r="W18" s="41" t="s">
        <v>263</v>
      </c>
      <c r="X18" s="128"/>
    </row>
    <row r="19" spans="1:25" ht="15.75" customHeight="1" x14ac:dyDescent="0.35">
      <c r="A19" s="41"/>
      <c r="B19" s="90" t="s">
        <v>24</v>
      </c>
      <c r="C19" s="90">
        <v>667105</v>
      </c>
      <c r="D19" s="90">
        <v>629987</v>
      </c>
      <c r="E19" s="90">
        <v>641575</v>
      </c>
      <c r="F19" s="90">
        <v>528488</v>
      </c>
      <c r="G19" s="90">
        <v>590241</v>
      </c>
      <c r="H19" s="90">
        <v>598339</v>
      </c>
      <c r="I19" s="90">
        <v>522738</v>
      </c>
      <c r="J19" s="90">
        <v>568993</v>
      </c>
      <c r="K19" s="90">
        <v>508299</v>
      </c>
      <c r="L19" s="90">
        <v>564325</v>
      </c>
      <c r="M19" s="90">
        <v>562092</v>
      </c>
      <c r="N19" s="90">
        <v>549275</v>
      </c>
      <c r="O19" s="90">
        <v>436483</v>
      </c>
      <c r="P19" s="90">
        <v>521310</v>
      </c>
      <c r="Q19" s="328">
        <v>578256</v>
      </c>
      <c r="R19" s="90">
        <v>587078</v>
      </c>
      <c r="S19" s="90">
        <v>633739</v>
      </c>
      <c r="T19" s="90">
        <v>562097</v>
      </c>
      <c r="U19" s="90">
        <v>595860</v>
      </c>
      <c r="V19" s="329">
        <f>U19*(1+W19)</f>
        <v>592132.95773704525</v>
      </c>
      <c r="W19" s="92">
        <f t="shared" ref="W19:W31" si="0">(((U19/C19)^(1/18))-1)</f>
        <v>-6.2548958865418225E-3</v>
      </c>
      <c r="X19" s="128"/>
    </row>
    <row r="20" spans="1:25" ht="15.75" customHeight="1" x14ac:dyDescent="0.35">
      <c r="A20" s="41"/>
      <c r="B20" s="90" t="s">
        <v>27</v>
      </c>
      <c r="C20" s="90">
        <v>0</v>
      </c>
      <c r="D20" s="90">
        <v>0</v>
      </c>
      <c r="E20" s="90">
        <v>0</v>
      </c>
      <c r="F20" s="90">
        <v>0</v>
      </c>
      <c r="G20" s="90">
        <v>0</v>
      </c>
      <c r="H20" s="90">
        <v>0</v>
      </c>
      <c r="I20" s="90">
        <v>0</v>
      </c>
      <c r="J20" s="90">
        <v>0</v>
      </c>
      <c r="K20" s="90">
        <v>0</v>
      </c>
      <c r="L20" s="90">
        <v>0</v>
      </c>
      <c r="M20" s="90">
        <v>3</v>
      </c>
      <c r="N20" s="90">
        <v>3</v>
      </c>
      <c r="O20" s="90">
        <v>1</v>
      </c>
      <c r="P20" s="90">
        <v>1</v>
      </c>
      <c r="Q20" s="330">
        <v>2.0299999999999998</v>
      </c>
      <c r="R20" s="90">
        <v>2</v>
      </c>
      <c r="S20" s="90">
        <v>3</v>
      </c>
      <c r="T20" s="90">
        <v>1</v>
      </c>
      <c r="U20" s="90">
        <v>0</v>
      </c>
      <c r="V20" s="331">
        <v>0</v>
      </c>
      <c r="W20" s="92" t="e">
        <f t="shared" si="0"/>
        <v>#DIV/0!</v>
      </c>
      <c r="X20" s="128"/>
    </row>
    <row r="21" spans="1:25" ht="15.75" customHeight="1" x14ac:dyDescent="0.35">
      <c r="A21" s="41"/>
      <c r="B21" s="90" t="s">
        <v>28</v>
      </c>
      <c r="C21" s="90">
        <v>0</v>
      </c>
      <c r="D21" s="90">
        <v>0</v>
      </c>
      <c r="E21" s="90">
        <v>0</v>
      </c>
      <c r="F21" s="90">
        <v>0</v>
      </c>
      <c r="G21" s="90">
        <v>0</v>
      </c>
      <c r="H21" s="90">
        <v>0</v>
      </c>
      <c r="I21" s="90">
        <v>0</v>
      </c>
      <c r="J21" s="90">
        <v>272</v>
      </c>
      <c r="K21" s="90">
        <v>15</v>
      </c>
      <c r="L21" s="90">
        <v>71</v>
      </c>
      <c r="M21" s="90">
        <v>69</v>
      </c>
      <c r="N21" s="90">
        <v>74</v>
      </c>
      <c r="O21" s="90">
        <v>68</v>
      </c>
      <c r="P21" s="90">
        <v>159.41</v>
      </c>
      <c r="Q21" s="330">
        <v>144.38</v>
      </c>
      <c r="R21" s="90">
        <v>140</v>
      </c>
      <c r="S21" s="90">
        <v>116.962</v>
      </c>
      <c r="T21" s="90">
        <v>217</v>
      </c>
      <c r="U21" s="90">
        <v>259</v>
      </c>
      <c r="V21" s="331">
        <v>259</v>
      </c>
      <c r="W21" s="92" t="e">
        <f t="shared" si="0"/>
        <v>#DIV/0!</v>
      </c>
      <c r="X21" s="128"/>
    </row>
    <row r="22" spans="1:25" ht="15.75" customHeight="1" x14ac:dyDescent="0.35">
      <c r="A22" s="41"/>
      <c r="B22" s="90" t="s">
        <v>337</v>
      </c>
      <c r="C22" s="90">
        <v>2370</v>
      </c>
      <c r="D22" s="90">
        <v>3452</v>
      </c>
      <c r="E22" s="90">
        <v>1690</v>
      </c>
      <c r="F22" s="90">
        <v>1680</v>
      </c>
      <c r="G22" s="90">
        <v>1498</v>
      </c>
      <c r="H22" s="90">
        <v>1324</v>
      </c>
      <c r="I22" s="90">
        <v>731</v>
      </c>
      <c r="J22" s="90">
        <v>640</v>
      </c>
      <c r="K22" s="90">
        <v>572</v>
      </c>
      <c r="L22" s="90">
        <v>284</v>
      </c>
      <c r="M22" s="90">
        <v>279</v>
      </c>
      <c r="N22" s="90">
        <v>196</v>
      </c>
      <c r="O22" s="90">
        <v>120</v>
      </c>
      <c r="P22" s="90">
        <v>132</v>
      </c>
      <c r="Q22" s="46">
        <v>89.51</v>
      </c>
      <c r="R22" s="90">
        <v>81.37</v>
      </c>
      <c r="S22" s="90">
        <v>34</v>
      </c>
      <c r="T22" s="90">
        <v>22</v>
      </c>
      <c r="U22" s="90">
        <v>52</v>
      </c>
      <c r="V22" s="329">
        <f t="shared" ref="V22:V23" si="1">U22*(1+W22)</f>
        <v>42.058215651641092</v>
      </c>
      <c r="W22" s="92">
        <f t="shared" si="0"/>
        <v>-0.19118816054536358</v>
      </c>
      <c r="X22" s="128"/>
    </row>
    <row r="23" spans="1:25" ht="15.75" customHeight="1" x14ac:dyDescent="0.35">
      <c r="A23" s="41"/>
      <c r="B23" s="90" t="s">
        <v>30</v>
      </c>
      <c r="C23" s="90">
        <v>15430</v>
      </c>
      <c r="D23" s="90">
        <v>9165</v>
      </c>
      <c r="E23" s="90">
        <v>6582</v>
      </c>
      <c r="F23" s="90">
        <v>15915</v>
      </c>
      <c r="G23" s="90">
        <v>27548</v>
      </c>
      <c r="H23" s="90">
        <v>28497</v>
      </c>
      <c r="I23" s="90">
        <v>27184</v>
      </c>
      <c r="J23" s="90">
        <v>26304</v>
      </c>
      <c r="K23" s="90">
        <v>16572</v>
      </c>
      <c r="L23" s="90">
        <v>22152</v>
      </c>
      <c r="M23" s="90">
        <v>14853</v>
      </c>
      <c r="N23" s="90">
        <v>13812.51</v>
      </c>
      <c r="O23" s="90">
        <v>11313</v>
      </c>
      <c r="P23" s="90">
        <v>11511</v>
      </c>
      <c r="Q23" s="330">
        <v>10629.885</v>
      </c>
      <c r="R23" s="90">
        <v>12084</v>
      </c>
      <c r="S23" s="90">
        <v>10665.575999999999</v>
      </c>
      <c r="T23" s="90">
        <v>10432</v>
      </c>
      <c r="U23" s="90">
        <v>10124</v>
      </c>
      <c r="V23" s="329">
        <f t="shared" si="1"/>
        <v>9889.7361180879652</v>
      </c>
      <c r="W23" s="92">
        <f t="shared" si="0"/>
        <v>-2.3139458900833132E-2</v>
      </c>
      <c r="X23" s="128"/>
    </row>
    <row r="24" spans="1:25" ht="15.75" customHeight="1" x14ac:dyDescent="0.35">
      <c r="A24" s="41"/>
      <c r="B24" s="90" t="s">
        <v>31</v>
      </c>
      <c r="C24" s="90">
        <v>0</v>
      </c>
      <c r="D24" s="90">
        <v>0</v>
      </c>
      <c r="E24" s="90">
        <v>0</v>
      </c>
      <c r="F24" s="90">
        <v>0</v>
      </c>
      <c r="G24" s="90">
        <v>0</v>
      </c>
      <c r="H24" s="90">
        <v>0</v>
      </c>
      <c r="I24" s="90">
        <v>0</v>
      </c>
      <c r="J24" s="90">
        <v>0</v>
      </c>
      <c r="K24" s="90">
        <v>0</v>
      </c>
      <c r="L24" s="90">
        <v>0</v>
      </c>
      <c r="M24" s="90">
        <v>0</v>
      </c>
      <c r="N24" s="90">
        <v>0</v>
      </c>
      <c r="O24" s="90">
        <v>0</v>
      </c>
      <c r="P24" s="90">
        <v>0</v>
      </c>
      <c r="Q24" s="328">
        <v>0</v>
      </c>
      <c r="R24" s="90">
        <v>0</v>
      </c>
      <c r="S24" s="90">
        <v>0</v>
      </c>
      <c r="T24" s="90">
        <v>0</v>
      </c>
      <c r="U24" s="90">
        <v>0</v>
      </c>
      <c r="V24" s="331">
        <v>0</v>
      </c>
      <c r="W24" s="92" t="e">
        <f t="shared" si="0"/>
        <v>#DIV/0!</v>
      </c>
      <c r="X24" s="128"/>
    </row>
    <row r="25" spans="1:25" ht="15.75" customHeight="1" x14ac:dyDescent="0.35">
      <c r="A25" s="41"/>
      <c r="B25" s="90" t="s">
        <v>80</v>
      </c>
      <c r="C25" s="90">
        <v>0</v>
      </c>
      <c r="D25" s="90">
        <v>0</v>
      </c>
      <c r="E25" s="90">
        <v>0</v>
      </c>
      <c r="F25" s="90">
        <v>0</v>
      </c>
      <c r="G25" s="90">
        <v>0</v>
      </c>
      <c r="H25" s="90">
        <v>0</v>
      </c>
      <c r="I25" s="90">
        <v>0</v>
      </c>
      <c r="J25" s="90">
        <v>0</v>
      </c>
      <c r="K25" s="90">
        <v>0</v>
      </c>
      <c r="L25" s="90">
        <v>0</v>
      </c>
      <c r="M25" s="90">
        <v>0</v>
      </c>
      <c r="N25" s="90">
        <v>0</v>
      </c>
      <c r="O25" s="90">
        <v>0</v>
      </c>
      <c r="P25" s="90">
        <v>0</v>
      </c>
      <c r="Q25" s="328">
        <v>0</v>
      </c>
      <c r="R25" s="90">
        <v>0</v>
      </c>
      <c r="S25" s="90">
        <v>0</v>
      </c>
      <c r="T25" s="90">
        <v>2</v>
      </c>
      <c r="U25" s="90">
        <v>2</v>
      </c>
      <c r="V25" s="331">
        <v>2</v>
      </c>
      <c r="W25" s="92" t="e">
        <f t="shared" si="0"/>
        <v>#DIV/0!</v>
      </c>
      <c r="X25" s="128"/>
    </row>
    <row r="26" spans="1:25" ht="15.75" customHeight="1" x14ac:dyDescent="0.35">
      <c r="A26" s="41"/>
      <c r="B26" s="90" t="s">
        <v>81</v>
      </c>
      <c r="C26" s="90">
        <v>996</v>
      </c>
      <c r="D26" s="90">
        <v>2441</v>
      </c>
      <c r="E26" s="90">
        <v>2081</v>
      </c>
      <c r="F26" s="90">
        <v>2154</v>
      </c>
      <c r="G26" s="90">
        <v>1282</v>
      </c>
      <c r="H26" s="90">
        <v>992</v>
      </c>
      <c r="I26" s="90">
        <v>1867</v>
      </c>
      <c r="J26" s="90">
        <v>2152</v>
      </c>
      <c r="K26" s="90">
        <v>976</v>
      </c>
      <c r="L26" s="90">
        <v>868</v>
      </c>
      <c r="M26" s="90">
        <v>692</v>
      </c>
      <c r="N26" s="90">
        <v>619</v>
      </c>
      <c r="O26" s="90">
        <v>505</v>
      </c>
      <c r="P26" s="90">
        <v>382</v>
      </c>
      <c r="Q26" s="45">
        <v>239.4</v>
      </c>
      <c r="R26" s="90">
        <v>147</v>
      </c>
      <c r="S26" s="90">
        <v>141.18</v>
      </c>
      <c r="T26" s="90">
        <v>157</v>
      </c>
      <c r="U26" s="90">
        <v>194</v>
      </c>
      <c r="V26" s="329">
        <f>U26*(1+W26)</f>
        <v>177.14620904052285</v>
      </c>
      <c r="W26" s="92">
        <f t="shared" si="0"/>
        <v>-8.6875211131325458E-2</v>
      </c>
      <c r="X26" s="128"/>
    </row>
    <row r="27" spans="1:25" ht="15.75" customHeight="1" x14ac:dyDescent="0.35">
      <c r="A27" s="41"/>
      <c r="B27" s="90" t="s">
        <v>338</v>
      </c>
      <c r="C27" s="90">
        <v>0</v>
      </c>
      <c r="D27" s="90">
        <v>0</v>
      </c>
      <c r="E27" s="90">
        <v>0</v>
      </c>
      <c r="F27" s="90">
        <v>0</v>
      </c>
      <c r="G27" s="90">
        <v>0</v>
      </c>
      <c r="H27" s="90">
        <v>0</v>
      </c>
      <c r="I27" s="90">
        <v>0</v>
      </c>
      <c r="J27" s="90">
        <v>0</v>
      </c>
      <c r="K27" s="90">
        <v>61</v>
      </c>
      <c r="L27" s="90">
        <v>35</v>
      </c>
      <c r="M27" s="90">
        <v>21</v>
      </c>
      <c r="N27" s="90">
        <v>10</v>
      </c>
      <c r="O27" s="90">
        <v>6</v>
      </c>
      <c r="P27" s="90">
        <v>17</v>
      </c>
      <c r="Q27" s="330">
        <v>34.5</v>
      </c>
      <c r="R27" s="90">
        <v>43</v>
      </c>
      <c r="S27" s="90">
        <v>98</v>
      </c>
      <c r="T27" s="90">
        <v>41</v>
      </c>
      <c r="U27" s="90">
        <v>45</v>
      </c>
      <c r="V27" s="331">
        <v>45</v>
      </c>
      <c r="W27" s="92" t="e">
        <f t="shared" si="0"/>
        <v>#DIV/0!</v>
      </c>
      <c r="X27" s="128"/>
    </row>
    <row r="28" spans="1:25" ht="15.75" customHeight="1" x14ac:dyDescent="0.35">
      <c r="A28" s="41"/>
      <c r="B28" s="90" t="s">
        <v>339</v>
      </c>
      <c r="C28" s="90">
        <v>1119</v>
      </c>
      <c r="D28" s="90">
        <v>335</v>
      </c>
      <c r="E28" s="90">
        <v>417</v>
      </c>
      <c r="F28" s="90">
        <v>216</v>
      </c>
      <c r="G28" s="90">
        <v>492</v>
      </c>
      <c r="H28" s="90">
        <v>236</v>
      </c>
      <c r="I28" s="90">
        <v>212</v>
      </c>
      <c r="J28" s="90">
        <v>262</v>
      </c>
      <c r="K28" s="90">
        <v>123</v>
      </c>
      <c r="L28" s="90">
        <v>85</v>
      </c>
      <c r="M28" s="90">
        <v>78</v>
      </c>
      <c r="N28" s="90">
        <v>76</v>
      </c>
      <c r="O28" s="90">
        <v>42</v>
      </c>
      <c r="P28" s="90">
        <v>110</v>
      </c>
      <c r="Q28" s="330">
        <v>271.45</v>
      </c>
      <c r="R28" s="90">
        <v>261</v>
      </c>
      <c r="S28" s="90">
        <v>329.553</v>
      </c>
      <c r="T28" s="90">
        <v>279</v>
      </c>
      <c r="U28" s="90">
        <v>212</v>
      </c>
      <c r="V28" s="329">
        <f>U28*(1+W28)</f>
        <v>193.28461778302386</v>
      </c>
      <c r="W28" s="92">
        <f t="shared" si="0"/>
        <v>-8.8280104797057279E-2</v>
      </c>
      <c r="X28" s="128"/>
    </row>
    <row r="29" spans="1:25" ht="15.75" customHeight="1" x14ac:dyDescent="0.35">
      <c r="A29" s="41"/>
      <c r="B29" s="90" t="s">
        <v>340</v>
      </c>
      <c r="C29" s="90">
        <v>0</v>
      </c>
      <c r="D29" s="90">
        <v>0</v>
      </c>
      <c r="E29" s="90">
        <v>0</v>
      </c>
      <c r="F29" s="90">
        <v>0</v>
      </c>
      <c r="G29" s="90">
        <v>0</v>
      </c>
      <c r="H29" s="90">
        <v>0</v>
      </c>
      <c r="I29" s="90">
        <v>0</v>
      </c>
      <c r="J29" s="90">
        <v>0</v>
      </c>
      <c r="K29" s="90">
        <v>0</v>
      </c>
      <c r="L29" s="90">
        <v>0</v>
      </c>
      <c r="M29" s="90">
        <v>0</v>
      </c>
      <c r="N29" s="90">
        <v>0</v>
      </c>
      <c r="O29" s="90">
        <v>0</v>
      </c>
      <c r="P29" s="90">
        <v>0</v>
      </c>
      <c r="Q29" s="328">
        <v>167.5</v>
      </c>
      <c r="R29" s="90">
        <v>0</v>
      </c>
      <c r="S29" s="90">
        <v>0</v>
      </c>
      <c r="T29" s="90">
        <v>0</v>
      </c>
      <c r="U29" s="90">
        <v>12</v>
      </c>
      <c r="V29" s="331">
        <v>12</v>
      </c>
      <c r="W29" s="92" t="e">
        <f t="shared" si="0"/>
        <v>#DIV/0!</v>
      </c>
      <c r="X29" s="128"/>
    </row>
    <row r="30" spans="1:25" ht="15.75" customHeight="1" x14ac:dyDescent="0.35">
      <c r="A30" s="41"/>
      <c r="B30" s="90" t="s">
        <v>341</v>
      </c>
      <c r="C30" s="90">
        <v>1309</v>
      </c>
      <c r="D30" s="90">
        <v>1248</v>
      </c>
      <c r="E30" s="90">
        <v>929</v>
      </c>
      <c r="F30" s="90">
        <v>1573</v>
      </c>
      <c r="G30" s="90">
        <v>1177</v>
      </c>
      <c r="H30" s="90">
        <v>1305</v>
      </c>
      <c r="I30" s="90">
        <v>1128</v>
      </c>
      <c r="J30" s="90">
        <v>219</v>
      </c>
      <c r="K30" s="90">
        <v>116</v>
      </c>
      <c r="L30" s="90">
        <v>119</v>
      </c>
      <c r="M30" s="90">
        <v>128</v>
      </c>
      <c r="N30" s="90">
        <v>132</v>
      </c>
      <c r="O30" s="90">
        <v>110</v>
      </c>
      <c r="P30" s="90">
        <v>139</v>
      </c>
      <c r="Q30" s="330">
        <v>167.5</v>
      </c>
      <c r="R30" s="90">
        <v>235</v>
      </c>
      <c r="S30" s="90">
        <v>204</v>
      </c>
      <c r="T30" s="90">
        <v>281</v>
      </c>
      <c r="U30" s="90">
        <v>1</v>
      </c>
      <c r="V30" s="329">
        <f>U30*(1+W30)</f>
        <v>0.67117641381305737</v>
      </c>
      <c r="W30" s="92">
        <f t="shared" si="0"/>
        <v>-0.32882358618694263</v>
      </c>
      <c r="X30" s="128"/>
    </row>
    <row r="31" spans="1:25" ht="15.75" customHeight="1" x14ac:dyDescent="0.35">
      <c r="A31" s="41"/>
      <c r="B31" s="319" t="s">
        <v>82</v>
      </c>
      <c r="C31" s="90">
        <f t="shared" ref="C31:H31" si="2">SUM(C27:C30)</f>
        <v>2428</v>
      </c>
      <c r="D31" s="90">
        <f t="shared" si="2"/>
        <v>1583</v>
      </c>
      <c r="E31" s="90">
        <f t="shared" si="2"/>
        <v>1346</v>
      </c>
      <c r="F31" s="90">
        <f t="shared" si="2"/>
        <v>1789</v>
      </c>
      <c r="G31" s="90">
        <f t="shared" si="2"/>
        <v>1669</v>
      </c>
      <c r="H31" s="90">
        <f t="shared" si="2"/>
        <v>1541</v>
      </c>
      <c r="I31" s="90">
        <v>0</v>
      </c>
      <c r="J31" s="90">
        <v>0</v>
      </c>
      <c r="K31" s="90">
        <f t="shared" ref="K31:V31" si="3">SUM(K27:K30)</f>
        <v>300</v>
      </c>
      <c r="L31" s="90">
        <f t="shared" si="3"/>
        <v>239</v>
      </c>
      <c r="M31" s="90">
        <f t="shared" si="3"/>
        <v>227</v>
      </c>
      <c r="N31" s="90">
        <f t="shared" si="3"/>
        <v>218</v>
      </c>
      <c r="O31" s="90">
        <f t="shared" si="3"/>
        <v>158</v>
      </c>
      <c r="P31" s="90">
        <f t="shared" si="3"/>
        <v>266</v>
      </c>
      <c r="Q31" s="330">
        <f t="shared" si="3"/>
        <v>640.95000000000005</v>
      </c>
      <c r="R31" s="90">
        <f t="shared" si="3"/>
        <v>539</v>
      </c>
      <c r="S31" s="90">
        <f t="shared" si="3"/>
        <v>631.553</v>
      </c>
      <c r="T31" s="90">
        <f t="shared" si="3"/>
        <v>601</v>
      </c>
      <c r="U31" s="90">
        <f t="shared" si="3"/>
        <v>270</v>
      </c>
      <c r="V31" s="90">
        <f t="shared" si="3"/>
        <v>250.95579419683691</v>
      </c>
      <c r="W31" s="92">
        <f t="shared" si="0"/>
        <v>-0.11487135991582631</v>
      </c>
      <c r="X31" s="128"/>
    </row>
    <row r="32" spans="1:25" ht="15.75" customHeight="1" x14ac:dyDescent="0.35">
      <c r="A32" s="41"/>
      <c r="B32" s="41"/>
      <c r="C32" s="41"/>
      <c r="D32" s="41"/>
      <c r="E32" s="41"/>
      <c r="F32" s="41"/>
      <c r="G32" s="41"/>
      <c r="H32" s="41"/>
      <c r="I32" s="41"/>
      <c r="J32" s="41"/>
      <c r="K32" s="41"/>
      <c r="L32" s="41"/>
      <c r="M32" s="41"/>
      <c r="N32" s="41"/>
      <c r="O32" s="41"/>
      <c r="P32" s="41"/>
      <c r="Q32" s="41"/>
      <c r="R32" s="41"/>
      <c r="S32" s="41"/>
      <c r="T32" s="41"/>
      <c r="U32" s="41"/>
      <c r="V32" s="41"/>
      <c r="W32" s="41"/>
      <c r="X32" s="128"/>
      <c r="Y32" s="41"/>
    </row>
    <row r="33" spans="1:25" ht="15.75" customHeight="1" x14ac:dyDescent="0.35">
      <c r="A33" s="41"/>
      <c r="B33" s="41"/>
      <c r="C33" s="41"/>
      <c r="D33" s="41"/>
      <c r="E33" s="41"/>
      <c r="F33" s="41"/>
      <c r="G33" s="41"/>
      <c r="H33" s="41"/>
      <c r="I33" s="41"/>
      <c r="J33" s="41"/>
      <c r="K33" s="41"/>
      <c r="L33" s="41"/>
      <c r="M33" s="41"/>
      <c r="N33" s="41"/>
      <c r="O33" s="41"/>
      <c r="P33" s="41"/>
      <c r="Q33" s="41"/>
      <c r="R33" s="41"/>
      <c r="S33" s="41"/>
      <c r="T33" s="41"/>
      <c r="U33" s="41"/>
      <c r="V33" s="41"/>
      <c r="W33" s="41"/>
      <c r="X33" s="128"/>
      <c r="Y33" s="41"/>
    </row>
    <row r="34" spans="1:25" ht="15.75" customHeight="1" x14ac:dyDescent="0.35">
      <c r="A34" s="41"/>
      <c r="B34" s="405" t="s">
        <v>342</v>
      </c>
      <c r="C34" s="346"/>
      <c r="D34" s="41"/>
      <c r="E34" s="41"/>
      <c r="F34" s="41"/>
      <c r="G34" s="41"/>
      <c r="H34" s="41"/>
      <c r="I34" s="41"/>
      <c r="J34" s="41"/>
      <c r="K34" s="41"/>
      <c r="L34" s="41"/>
      <c r="M34" s="41"/>
      <c r="N34" s="41"/>
      <c r="O34" s="41"/>
      <c r="P34" s="41"/>
      <c r="Q34" s="41"/>
      <c r="R34" s="41"/>
      <c r="S34" s="41"/>
      <c r="T34" s="41"/>
      <c r="U34" s="331"/>
      <c r="V34" s="41" t="s">
        <v>343</v>
      </c>
      <c r="W34" s="41"/>
      <c r="X34" s="128"/>
      <c r="Y34" s="41"/>
    </row>
    <row r="35" spans="1:25" ht="15.75" customHeight="1" x14ac:dyDescent="0.35">
      <c r="A35" s="41"/>
      <c r="B35" s="43"/>
      <c r="C35" s="41"/>
      <c r="D35" s="41"/>
      <c r="E35" s="41"/>
      <c r="F35" s="41"/>
      <c r="G35" s="41"/>
      <c r="H35" s="41"/>
      <c r="I35" s="41"/>
      <c r="J35" s="41"/>
      <c r="K35" s="41"/>
      <c r="L35" s="41"/>
      <c r="M35" s="41"/>
      <c r="N35" s="41"/>
      <c r="O35" s="41"/>
      <c r="P35" s="41"/>
      <c r="Q35" s="41"/>
      <c r="R35" s="41"/>
      <c r="S35" s="41"/>
      <c r="T35" s="41"/>
      <c r="U35" s="41"/>
      <c r="V35" s="41"/>
      <c r="W35" s="41"/>
      <c r="X35" s="128"/>
      <c r="Y35" s="41"/>
    </row>
    <row r="36" spans="1:25" ht="15.75" customHeight="1" x14ac:dyDescent="0.35">
      <c r="A36" s="41"/>
      <c r="B36" s="44" t="s">
        <v>227</v>
      </c>
      <c r="C36" s="44">
        <v>2005</v>
      </c>
      <c r="D36" s="44">
        <v>2006</v>
      </c>
      <c r="E36" s="44">
        <v>2007</v>
      </c>
      <c r="F36" s="44">
        <v>2008</v>
      </c>
      <c r="G36" s="44">
        <v>2009</v>
      </c>
      <c r="H36" s="44">
        <v>2010</v>
      </c>
      <c r="I36" s="44">
        <v>2011</v>
      </c>
      <c r="J36" s="44">
        <v>2012</v>
      </c>
      <c r="K36" s="44">
        <v>2013</v>
      </c>
      <c r="L36" s="44">
        <v>2014</v>
      </c>
      <c r="M36" s="44">
        <v>2015</v>
      </c>
      <c r="N36" s="44">
        <v>2016</v>
      </c>
      <c r="O36" s="44">
        <v>2017</v>
      </c>
      <c r="P36" s="44">
        <v>2018</v>
      </c>
      <c r="Q36" s="44">
        <v>2019</v>
      </c>
      <c r="R36" s="44">
        <v>2020</v>
      </c>
      <c r="S36" s="44">
        <v>2021</v>
      </c>
      <c r="T36" s="44">
        <v>2022</v>
      </c>
      <c r="U36" s="332">
        <v>2023</v>
      </c>
      <c r="V36" s="41"/>
      <c r="W36" s="43"/>
      <c r="X36" s="216"/>
      <c r="Y36" s="41"/>
    </row>
    <row r="37" spans="1:25" ht="15.75" customHeight="1" x14ac:dyDescent="0.35">
      <c r="A37" s="41"/>
      <c r="B37" s="90" t="s">
        <v>24</v>
      </c>
      <c r="C37" s="46">
        <f t="shared" ref="C37:U39" si="4">(1/4*C19)+(3/4*D19)</f>
        <v>639266.5</v>
      </c>
      <c r="D37" s="46">
        <f t="shared" si="4"/>
        <v>638678</v>
      </c>
      <c r="E37" s="46">
        <f t="shared" si="4"/>
        <v>556759.75</v>
      </c>
      <c r="F37" s="46">
        <f t="shared" si="4"/>
        <v>574802.75</v>
      </c>
      <c r="G37" s="46">
        <f t="shared" si="4"/>
        <v>596314.5</v>
      </c>
      <c r="H37" s="46">
        <f t="shared" si="4"/>
        <v>541638.25</v>
      </c>
      <c r="I37" s="46">
        <f t="shared" si="4"/>
        <v>557429.25</v>
      </c>
      <c r="J37" s="46">
        <f t="shared" si="4"/>
        <v>523472.5</v>
      </c>
      <c r="K37" s="46">
        <f t="shared" si="4"/>
        <v>550318.5</v>
      </c>
      <c r="L37" s="46">
        <f t="shared" si="4"/>
        <v>562650.25</v>
      </c>
      <c r="M37" s="46">
        <f t="shared" si="4"/>
        <v>552479.25</v>
      </c>
      <c r="N37" s="46">
        <f t="shared" si="4"/>
        <v>464681</v>
      </c>
      <c r="O37" s="46">
        <f t="shared" si="4"/>
        <v>500103.25</v>
      </c>
      <c r="P37" s="46">
        <f t="shared" si="4"/>
        <v>564019.5</v>
      </c>
      <c r="Q37" s="46">
        <f t="shared" si="4"/>
        <v>584872.5</v>
      </c>
      <c r="R37" s="46">
        <f t="shared" si="4"/>
        <v>622073.75</v>
      </c>
      <c r="S37" s="46">
        <f t="shared" si="4"/>
        <v>580007.5</v>
      </c>
      <c r="T37" s="46">
        <f t="shared" si="4"/>
        <v>587419.25</v>
      </c>
      <c r="U37" s="46">
        <f t="shared" si="4"/>
        <v>593064.71830278391</v>
      </c>
      <c r="V37" s="41"/>
      <c r="W37" s="333"/>
      <c r="X37" s="130"/>
      <c r="Y37" s="41"/>
    </row>
    <row r="38" spans="1:25" ht="15.75" customHeight="1" x14ac:dyDescent="0.35">
      <c r="A38" s="41"/>
      <c r="B38" s="90" t="s">
        <v>27</v>
      </c>
      <c r="C38" s="46">
        <f t="shared" si="4"/>
        <v>0</v>
      </c>
      <c r="D38" s="46">
        <f t="shared" si="4"/>
        <v>0</v>
      </c>
      <c r="E38" s="46">
        <f t="shared" si="4"/>
        <v>0</v>
      </c>
      <c r="F38" s="46">
        <f t="shared" si="4"/>
        <v>0</v>
      </c>
      <c r="G38" s="46">
        <f t="shared" si="4"/>
        <v>0</v>
      </c>
      <c r="H38" s="46">
        <f t="shared" si="4"/>
        <v>0</v>
      </c>
      <c r="I38" s="46">
        <f t="shared" si="4"/>
        <v>0</v>
      </c>
      <c r="J38" s="46">
        <f t="shared" si="4"/>
        <v>0</v>
      </c>
      <c r="K38" s="46">
        <f t="shared" si="4"/>
        <v>0</v>
      </c>
      <c r="L38" s="46">
        <f t="shared" si="4"/>
        <v>2.25</v>
      </c>
      <c r="M38" s="46">
        <f t="shared" si="4"/>
        <v>3</v>
      </c>
      <c r="N38" s="46">
        <f t="shared" si="4"/>
        <v>1.5</v>
      </c>
      <c r="O38" s="46">
        <f t="shared" si="4"/>
        <v>1</v>
      </c>
      <c r="P38" s="46">
        <f t="shared" si="4"/>
        <v>1.7725</v>
      </c>
      <c r="Q38" s="46">
        <f t="shared" si="4"/>
        <v>2.0074999999999998</v>
      </c>
      <c r="R38" s="46">
        <f t="shared" si="4"/>
        <v>2.75</v>
      </c>
      <c r="S38" s="46">
        <f t="shared" si="4"/>
        <v>1.5</v>
      </c>
      <c r="T38" s="46">
        <f t="shared" si="4"/>
        <v>0.25</v>
      </c>
      <c r="U38" s="46">
        <f t="shared" si="4"/>
        <v>0</v>
      </c>
      <c r="V38" s="41"/>
      <c r="W38" s="333"/>
      <c r="X38" s="130"/>
      <c r="Y38" s="41"/>
    </row>
    <row r="39" spans="1:25" ht="15.75" customHeight="1" x14ac:dyDescent="0.35">
      <c r="A39" s="41"/>
      <c r="B39" s="90" t="s">
        <v>28</v>
      </c>
      <c r="C39" s="46">
        <f t="shared" si="4"/>
        <v>0</v>
      </c>
      <c r="D39" s="46">
        <f t="shared" si="4"/>
        <v>0</v>
      </c>
      <c r="E39" s="46">
        <f t="shared" si="4"/>
        <v>0</v>
      </c>
      <c r="F39" s="46">
        <f t="shared" si="4"/>
        <v>0</v>
      </c>
      <c r="G39" s="46">
        <f t="shared" si="4"/>
        <v>0</v>
      </c>
      <c r="H39" s="46">
        <f t="shared" si="4"/>
        <v>0</v>
      </c>
      <c r="I39" s="46">
        <f t="shared" si="4"/>
        <v>204</v>
      </c>
      <c r="J39" s="46">
        <f t="shared" si="4"/>
        <v>79.25</v>
      </c>
      <c r="K39" s="46">
        <f t="shared" si="4"/>
        <v>57</v>
      </c>
      <c r="L39" s="46">
        <f t="shared" si="4"/>
        <v>69.5</v>
      </c>
      <c r="M39" s="46">
        <f t="shared" si="4"/>
        <v>72.75</v>
      </c>
      <c r="N39" s="46">
        <f t="shared" si="4"/>
        <v>69.5</v>
      </c>
      <c r="O39" s="46">
        <f t="shared" si="4"/>
        <v>136.5575</v>
      </c>
      <c r="P39" s="46">
        <f t="shared" si="4"/>
        <v>148.13749999999999</v>
      </c>
      <c r="Q39" s="46">
        <f t="shared" si="4"/>
        <v>141.095</v>
      </c>
      <c r="R39" s="46">
        <f t="shared" si="4"/>
        <v>122.72150000000001</v>
      </c>
      <c r="S39" s="46">
        <f t="shared" si="4"/>
        <v>191.9905</v>
      </c>
      <c r="T39" s="46">
        <f t="shared" si="4"/>
        <v>248.5</v>
      </c>
      <c r="U39" s="46">
        <f t="shared" si="4"/>
        <v>259</v>
      </c>
      <c r="V39" s="41"/>
      <c r="W39" s="333"/>
      <c r="X39" s="130"/>
      <c r="Y39" s="41"/>
    </row>
    <row r="40" spans="1:25" ht="15.75" customHeight="1" x14ac:dyDescent="0.35">
      <c r="A40" s="41"/>
      <c r="B40" s="90" t="s">
        <v>29</v>
      </c>
      <c r="C40" s="46">
        <f>(1/4*'Cotton -bales to tonnes'!D10)+(3/4*'Cotton -bales to tonnes'!E10)</f>
        <v>0.54085499999999997</v>
      </c>
      <c r="D40" s="46">
        <f>(1/4*'Cotton -bales to tonnes'!E10)+(3/4*'Cotton -bales to tonnes'!F10)</f>
        <v>0.36218499999999998</v>
      </c>
      <c r="E40" s="46">
        <f>(1/4*'Cotton -bales to tonnes'!F10)+(3/4*'Cotton -bales to tonnes'!G10)</f>
        <v>0.28602499999999997</v>
      </c>
      <c r="F40" s="46">
        <f>(1/4*'Cotton -bales to tonnes'!G10)+(3/4*'Cotton -bales to tonnes'!H10)</f>
        <v>0.26239499999999999</v>
      </c>
      <c r="G40" s="46">
        <f>(1/4*'Cotton -bales to tonnes'!H10)+(3/4*'Cotton -bales to tonnes'!I10)</f>
        <v>0.23247500000000001</v>
      </c>
      <c r="H40" s="46">
        <f>(1/4*'Cotton -bales to tonnes'!I10)+(3/4*'Cotton -bales to tonnes'!J10)</f>
        <v>0.14947250000000001</v>
      </c>
      <c r="I40" s="46">
        <f>(1/4*'Cotton -bales to tonnes'!J10)+(3/4*'Cotton -bales to tonnes'!K10)</f>
        <v>0.11266749999999999</v>
      </c>
      <c r="J40" s="46">
        <f>(1/4*'Cotton -bales to tonnes'!K10)+(3/4*'Cotton -bales to tonnes'!L10)</f>
        <v>0.10013</v>
      </c>
      <c r="K40" s="46">
        <f>(1/4*'Cotton -bales to tonnes'!L10)+(3/4*'Cotton -bales to tonnes'!M10)</f>
        <v>6.0520000000000004E-2</v>
      </c>
      <c r="L40" s="46">
        <f>(1/4*'Cotton -bales to tonnes'!M10)+(3/4*'Cotton -bales to tonnes'!N10)</f>
        <v>4.7642500000000004E-2</v>
      </c>
      <c r="M40" s="46">
        <f>(1/4*'Cotton -bales to tonnes'!N10)+(3/4*'Cotton -bales to tonnes'!O10)</f>
        <v>3.6847500000000005E-2</v>
      </c>
      <c r="N40" s="46">
        <f>(1/4*'Cotton -bales to tonnes'!O10)+(3/4*'Cotton -bales to tonnes'!P10)</f>
        <v>2.3630000000000002E-2</v>
      </c>
      <c r="O40" s="46">
        <f>(1/4*'Cotton -bales to tonnes'!P10)+(3/4*'Cotton -bales to tonnes'!Q10)</f>
        <v>2.1930000000000002E-2</v>
      </c>
      <c r="P40" s="46">
        <f>(1/4*'Cotton -bales to tonnes'!Q10)+(3/4*'Cotton -bales to tonnes'!R10)</f>
        <v>1.7022525000000004E-2</v>
      </c>
      <c r="Q40" s="46">
        <f>(1/4*'Cotton -bales to tonnes'!R10)+(3/4*'Cotton -bales to tonnes'!S10)</f>
        <v>1.4178850000000002E-2</v>
      </c>
      <c r="R40" s="46">
        <f>(1/4*'Cotton -bales to tonnes'!S10)+(3/4*'Cotton -bales to tonnes'!T10)</f>
        <v>7.7932250000000008E-3</v>
      </c>
      <c r="S40" s="46">
        <f>(1/4*'Cotton -bales to tonnes'!T10)+(3/4*'Cotton -bales to tonnes'!U10)</f>
        <v>4.2500000000000003E-3</v>
      </c>
      <c r="T40" s="46">
        <f>(1/4*'Cotton -bales to tonnes'!U10)+(3/4*'Cotton -bales to tonnes'!V10)</f>
        <v>7.5650000000000005E-3</v>
      </c>
      <c r="U40" s="46">
        <f>(1/4*'Cotton -bales to tonnes'!V10)+(3/4*'Cotton -bales to tonnes'!W10)</f>
        <v>7.5724224955842391E-3</v>
      </c>
      <c r="V40" s="41"/>
      <c r="W40" s="333"/>
      <c r="X40" s="130"/>
      <c r="Y40" s="41"/>
    </row>
    <row r="41" spans="1:25" ht="15.75" customHeight="1" x14ac:dyDescent="0.35">
      <c r="A41" s="41"/>
      <c r="B41" s="90" t="s">
        <v>30</v>
      </c>
      <c r="C41" s="46">
        <f t="shared" ref="C41:U44" si="5">(1/4*C23)+(3/4*D23)</f>
        <v>10731.25</v>
      </c>
      <c r="D41" s="46">
        <f t="shared" si="5"/>
        <v>7227.75</v>
      </c>
      <c r="E41" s="46">
        <f t="shared" si="5"/>
        <v>13581.75</v>
      </c>
      <c r="F41" s="46">
        <f t="shared" si="5"/>
        <v>24639.75</v>
      </c>
      <c r="G41" s="46">
        <f t="shared" si="5"/>
        <v>28259.75</v>
      </c>
      <c r="H41" s="46">
        <f t="shared" si="5"/>
        <v>27512.25</v>
      </c>
      <c r="I41" s="46">
        <f t="shared" si="5"/>
        <v>26524</v>
      </c>
      <c r="J41" s="46">
        <f t="shared" si="5"/>
        <v>19005</v>
      </c>
      <c r="K41" s="46">
        <f t="shared" si="5"/>
        <v>20757</v>
      </c>
      <c r="L41" s="46">
        <f t="shared" si="5"/>
        <v>16677.75</v>
      </c>
      <c r="M41" s="46">
        <f t="shared" si="5"/>
        <v>14072.6325</v>
      </c>
      <c r="N41" s="46">
        <f t="shared" si="5"/>
        <v>11937.877500000001</v>
      </c>
      <c r="O41" s="46">
        <f t="shared" si="5"/>
        <v>11461.5</v>
      </c>
      <c r="P41" s="46">
        <f t="shared" si="5"/>
        <v>10850.16375</v>
      </c>
      <c r="Q41" s="46">
        <f t="shared" si="5"/>
        <v>11720.471250000001</v>
      </c>
      <c r="R41" s="46">
        <f t="shared" si="5"/>
        <v>11020.181999999999</v>
      </c>
      <c r="S41" s="46">
        <f t="shared" si="5"/>
        <v>10490.394</v>
      </c>
      <c r="T41" s="46">
        <f t="shared" si="5"/>
        <v>10201</v>
      </c>
      <c r="U41" s="46">
        <f t="shared" si="5"/>
        <v>9948.3020885659735</v>
      </c>
      <c r="V41" s="41"/>
      <c r="W41" s="333"/>
      <c r="X41" s="130"/>
      <c r="Y41" s="41"/>
    </row>
    <row r="42" spans="1:25" ht="15.75" customHeight="1" x14ac:dyDescent="0.35">
      <c r="A42" s="41"/>
      <c r="B42" s="90" t="s">
        <v>31</v>
      </c>
      <c r="C42" s="46">
        <f t="shared" si="5"/>
        <v>0</v>
      </c>
      <c r="D42" s="46">
        <f t="shared" si="5"/>
        <v>0</v>
      </c>
      <c r="E42" s="46">
        <f t="shared" si="5"/>
        <v>0</v>
      </c>
      <c r="F42" s="46">
        <f t="shared" si="5"/>
        <v>0</v>
      </c>
      <c r="G42" s="46">
        <f t="shared" si="5"/>
        <v>0</v>
      </c>
      <c r="H42" s="46">
        <f t="shared" si="5"/>
        <v>0</v>
      </c>
      <c r="I42" s="46">
        <f t="shared" si="5"/>
        <v>0</v>
      </c>
      <c r="J42" s="46">
        <f t="shared" si="5"/>
        <v>0</v>
      </c>
      <c r="K42" s="46">
        <f t="shared" si="5"/>
        <v>0</v>
      </c>
      <c r="L42" s="46">
        <f t="shared" si="5"/>
        <v>0</v>
      </c>
      <c r="M42" s="46">
        <f t="shared" si="5"/>
        <v>0</v>
      </c>
      <c r="N42" s="46">
        <f t="shared" si="5"/>
        <v>0</v>
      </c>
      <c r="O42" s="46">
        <f t="shared" si="5"/>
        <v>0</v>
      </c>
      <c r="P42" s="46">
        <f t="shared" si="5"/>
        <v>0</v>
      </c>
      <c r="Q42" s="46">
        <f t="shared" si="5"/>
        <v>0</v>
      </c>
      <c r="R42" s="46">
        <f t="shared" si="5"/>
        <v>0</v>
      </c>
      <c r="S42" s="46">
        <f t="shared" si="5"/>
        <v>0</v>
      </c>
      <c r="T42" s="46">
        <f t="shared" si="5"/>
        <v>0</v>
      </c>
      <c r="U42" s="46">
        <f t="shared" si="5"/>
        <v>0</v>
      </c>
      <c r="V42" s="41"/>
      <c r="W42" s="333"/>
      <c r="X42" s="130"/>
      <c r="Y42" s="41"/>
    </row>
    <row r="43" spans="1:25" ht="15.75" customHeight="1" x14ac:dyDescent="0.35">
      <c r="A43" s="41"/>
      <c r="B43" s="90" t="s">
        <v>80</v>
      </c>
      <c r="C43" s="46">
        <f t="shared" si="5"/>
        <v>0</v>
      </c>
      <c r="D43" s="46">
        <f t="shared" si="5"/>
        <v>0</v>
      </c>
      <c r="E43" s="46">
        <f t="shared" si="5"/>
        <v>0</v>
      </c>
      <c r="F43" s="46">
        <f t="shared" si="5"/>
        <v>0</v>
      </c>
      <c r="G43" s="46">
        <f t="shared" si="5"/>
        <v>0</v>
      </c>
      <c r="H43" s="46">
        <f t="shared" si="5"/>
        <v>0</v>
      </c>
      <c r="I43" s="46">
        <f t="shared" si="5"/>
        <v>0</v>
      </c>
      <c r="J43" s="46">
        <f t="shared" si="5"/>
        <v>0</v>
      </c>
      <c r="K43" s="46">
        <f t="shared" si="5"/>
        <v>0</v>
      </c>
      <c r="L43" s="46">
        <f t="shared" si="5"/>
        <v>0</v>
      </c>
      <c r="M43" s="46">
        <f t="shared" si="5"/>
        <v>0</v>
      </c>
      <c r="N43" s="46">
        <f t="shared" si="5"/>
        <v>0</v>
      </c>
      <c r="O43" s="46">
        <f t="shared" si="5"/>
        <v>0</v>
      </c>
      <c r="P43" s="46">
        <f t="shared" si="5"/>
        <v>0</v>
      </c>
      <c r="Q43" s="46">
        <f t="shared" si="5"/>
        <v>0</v>
      </c>
      <c r="R43" s="46">
        <f t="shared" si="5"/>
        <v>0</v>
      </c>
      <c r="S43" s="46">
        <f t="shared" si="5"/>
        <v>1.5</v>
      </c>
      <c r="T43" s="46">
        <f t="shared" si="5"/>
        <v>2</v>
      </c>
      <c r="U43" s="46">
        <f t="shared" si="5"/>
        <v>2</v>
      </c>
      <c r="V43" s="41"/>
      <c r="W43" s="333"/>
      <c r="X43" s="130"/>
      <c r="Y43" s="41"/>
    </row>
    <row r="44" spans="1:25" ht="15.75" customHeight="1" x14ac:dyDescent="0.35">
      <c r="A44" s="41"/>
      <c r="B44" s="90" t="s">
        <v>81</v>
      </c>
      <c r="C44" s="46">
        <f t="shared" si="5"/>
        <v>2079.75</v>
      </c>
      <c r="D44" s="46">
        <f t="shared" si="5"/>
        <v>2171</v>
      </c>
      <c r="E44" s="46">
        <f t="shared" si="5"/>
        <v>2135.75</v>
      </c>
      <c r="F44" s="46">
        <f t="shared" si="5"/>
        <v>1500</v>
      </c>
      <c r="G44" s="46">
        <f t="shared" si="5"/>
        <v>1064.5</v>
      </c>
      <c r="H44" s="46">
        <f t="shared" si="5"/>
        <v>1648.25</v>
      </c>
      <c r="I44" s="46">
        <f t="shared" si="5"/>
        <v>2080.75</v>
      </c>
      <c r="J44" s="46">
        <f t="shared" si="5"/>
        <v>1270</v>
      </c>
      <c r="K44" s="46">
        <f t="shared" si="5"/>
        <v>895</v>
      </c>
      <c r="L44" s="46">
        <f t="shared" si="5"/>
        <v>736</v>
      </c>
      <c r="M44" s="46">
        <f t="shared" si="5"/>
        <v>637.25</v>
      </c>
      <c r="N44" s="46">
        <f t="shared" si="5"/>
        <v>533.5</v>
      </c>
      <c r="O44" s="46">
        <f t="shared" si="5"/>
        <v>412.75</v>
      </c>
      <c r="P44" s="46">
        <f t="shared" si="5"/>
        <v>275.05</v>
      </c>
      <c r="Q44" s="46">
        <f t="shared" si="5"/>
        <v>170.1</v>
      </c>
      <c r="R44" s="46">
        <f t="shared" si="5"/>
        <v>142.63499999999999</v>
      </c>
      <c r="S44" s="46">
        <f t="shared" si="5"/>
        <v>153.04500000000002</v>
      </c>
      <c r="T44" s="46">
        <f t="shared" si="5"/>
        <v>184.75</v>
      </c>
      <c r="U44" s="46">
        <f t="shared" si="5"/>
        <v>181.35965678039213</v>
      </c>
      <c r="V44" s="41"/>
      <c r="W44" s="333"/>
      <c r="X44" s="130"/>
      <c r="Y44" s="41"/>
    </row>
    <row r="45" spans="1:25" ht="15.75" customHeight="1" x14ac:dyDescent="0.35">
      <c r="A45" s="41"/>
      <c r="B45" s="319" t="s">
        <v>82</v>
      </c>
      <c r="C45" s="46">
        <f t="shared" ref="C45:U45" si="6">(1/4*C31)+(3/4*D31)</f>
        <v>1794.25</v>
      </c>
      <c r="D45" s="46">
        <f t="shared" si="6"/>
        <v>1405.25</v>
      </c>
      <c r="E45" s="46">
        <f t="shared" si="6"/>
        <v>1678.25</v>
      </c>
      <c r="F45" s="46">
        <f t="shared" si="6"/>
        <v>1699</v>
      </c>
      <c r="G45" s="46">
        <f t="shared" si="6"/>
        <v>1573</v>
      </c>
      <c r="H45" s="46">
        <f t="shared" si="6"/>
        <v>385.25</v>
      </c>
      <c r="I45" s="46">
        <f t="shared" si="6"/>
        <v>0</v>
      </c>
      <c r="J45" s="46">
        <f t="shared" si="6"/>
        <v>225</v>
      </c>
      <c r="K45" s="46">
        <f t="shared" si="6"/>
        <v>254.25</v>
      </c>
      <c r="L45" s="46">
        <f t="shared" si="6"/>
        <v>230</v>
      </c>
      <c r="M45" s="46">
        <f t="shared" si="6"/>
        <v>220.25</v>
      </c>
      <c r="N45" s="46">
        <f t="shared" si="6"/>
        <v>173</v>
      </c>
      <c r="O45" s="46">
        <f t="shared" si="6"/>
        <v>239</v>
      </c>
      <c r="P45" s="46">
        <f t="shared" si="6"/>
        <v>547.21250000000009</v>
      </c>
      <c r="Q45" s="46">
        <f t="shared" si="6"/>
        <v>564.48749999999995</v>
      </c>
      <c r="R45" s="46">
        <f t="shared" si="6"/>
        <v>608.41475000000003</v>
      </c>
      <c r="S45" s="46">
        <f t="shared" si="6"/>
        <v>608.63824999999997</v>
      </c>
      <c r="T45" s="46">
        <f t="shared" si="6"/>
        <v>352.75</v>
      </c>
      <c r="U45" s="46">
        <f t="shared" si="6"/>
        <v>255.71684564762768</v>
      </c>
      <c r="V45" s="41"/>
      <c r="W45" s="334"/>
      <c r="X45" s="130"/>
      <c r="Y45" s="41"/>
    </row>
    <row r="46" spans="1:25" ht="15.75" customHeight="1" x14ac:dyDescent="0.35">
      <c r="A46" s="41"/>
      <c r="B46" s="41"/>
      <c r="C46" s="41"/>
      <c r="D46" s="41"/>
      <c r="E46" s="41"/>
      <c r="F46" s="41"/>
      <c r="G46" s="41"/>
      <c r="H46" s="41"/>
      <c r="I46" s="41"/>
      <c r="J46" s="41"/>
      <c r="K46" s="41"/>
      <c r="L46" s="41"/>
      <c r="M46" s="41"/>
      <c r="N46" s="41"/>
      <c r="O46" s="41"/>
      <c r="P46" s="41"/>
      <c r="Q46" s="41"/>
      <c r="R46" s="41"/>
      <c r="S46" s="41"/>
      <c r="T46" s="41"/>
      <c r="U46" s="41"/>
      <c r="V46" s="41"/>
      <c r="W46" s="41"/>
      <c r="X46" s="128"/>
      <c r="Y46" s="41"/>
    </row>
    <row r="47" spans="1:25" ht="15.75" customHeight="1" x14ac:dyDescent="0.35">
      <c r="A47" s="41"/>
      <c r="B47" s="41"/>
      <c r="C47" s="41"/>
      <c r="D47" s="41"/>
      <c r="E47" s="41"/>
      <c r="F47" s="41"/>
      <c r="G47" s="41"/>
      <c r="H47" s="41"/>
      <c r="I47" s="41"/>
      <c r="J47" s="41"/>
      <c r="K47" s="41"/>
      <c r="L47" s="41"/>
      <c r="M47" s="41"/>
      <c r="N47" s="41"/>
      <c r="O47" s="41"/>
      <c r="P47" s="41"/>
      <c r="Q47" s="41"/>
      <c r="R47" s="41"/>
      <c r="S47" s="41"/>
      <c r="T47" s="41"/>
      <c r="U47" s="41"/>
      <c r="V47" s="41"/>
      <c r="W47" s="41"/>
      <c r="X47" s="128"/>
      <c r="Y47" s="41"/>
    </row>
    <row r="48" spans="1:25" ht="15.75" customHeight="1" x14ac:dyDescent="0.35">
      <c r="A48" s="41"/>
      <c r="B48" s="216" t="s">
        <v>344</v>
      </c>
      <c r="C48" s="43"/>
      <c r="D48" s="43"/>
      <c r="E48" s="43"/>
      <c r="F48" s="43"/>
      <c r="G48" s="43"/>
      <c r="H48" s="43"/>
      <c r="I48" s="43"/>
      <c r="J48" s="43"/>
      <c r="K48" s="43"/>
      <c r="L48" s="43"/>
      <c r="M48" s="43"/>
      <c r="N48" s="43"/>
      <c r="O48" s="43"/>
      <c r="P48" s="43"/>
      <c r="Q48" s="43"/>
      <c r="R48" s="43"/>
      <c r="S48" s="41"/>
      <c r="T48" s="41"/>
      <c r="U48" s="41"/>
      <c r="V48" s="41"/>
      <c r="W48" s="41"/>
      <c r="X48" s="128"/>
      <c r="Y48" s="41"/>
    </row>
    <row r="49" spans="1:25" ht="15.75" customHeight="1" x14ac:dyDescent="0.35">
      <c r="A49" s="41"/>
      <c r="B49" s="335"/>
      <c r="C49" s="336"/>
      <c r="D49" s="336"/>
      <c r="E49" s="336"/>
      <c r="F49" s="336"/>
      <c r="G49" s="336"/>
      <c r="H49" s="336"/>
      <c r="I49" s="336"/>
      <c r="J49" s="336"/>
      <c r="K49" s="336"/>
      <c r="L49" s="336"/>
      <c r="M49" s="336"/>
      <c r="N49" s="336"/>
      <c r="O49" s="336"/>
      <c r="P49" s="336"/>
      <c r="Q49" s="336"/>
      <c r="R49" s="336"/>
      <c r="S49" s="41"/>
      <c r="T49" s="41"/>
      <c r="U49" s="41"/>
      <c r="V49" s="41"/>
      <c r="W49" s="41"/>
      <c r="X49" s="128"/>
      <c r="Y49" s="41"/>
    </row>
    <row r="50" spans="1:25" ht="15.75" customHeight="1" x14ac:dyDescent="0.35">
      <c r="A50" s="41"/>
      <c r="B50" s="337" t="s">
        <v>227</v>
      </c>
      <c r="C50" s="338">
        <v>2005</v>
      </c>
      <c r="D50" s="338">
        <v>2006</v>
      </c>
      <c r="E50" s="338">
        <v>2007</v>
      </c>
      <c r="F50" s="338">
        <v>2008</v>
      </c>
      <c r="G50" s="338">
        <v>2009</v>
      </c>
      <c r="H50" s="338">
        <v>2010</v>
      </c>
      <c r="I50" s="338">
        <v>2011</v>
      </c>
      <c r="J50" s="338">
        <v>2012</v>
      </c>
      <c r="K50" s="338">
        <v>2013</v>
      </c>
      <c r="L50" s="338">
        <v>2014</v>
      </c>
      <c r="M50" s="338">
        <v>2015</v>
      </c>
      <c r="N50" s="338">
        <v>2016</v>
      </c>
      <c r="O50" s="338">
        <v>2017</v>
      </c>
      <c r="P50" s="338">
        <v>2018</v>
      </c>
      <c r="Q50" s="338">
        <v>2019</v>
      </c>
      <c r="R50" s="338">
        <v>2020</v>
      </c>
      <c r="S50" s="338">
        <v>2021</v>
      </c>
      <c r="T50" s="44">
        <v>2022</v>
      </c>
      <c r="U50" s="332">
        <v>2023</v>
      </c>
      <c r="V50" s="41"/>
      <c r="W50" s="41"/>
      <c r="X50" s="128"/>
      <c r="Y50" s="41"/>
    </row>
    <row r="51" spans="1:25" ht="15.75" customHeight="1" x14ac:dyDescent="0.35">
      <c r="A51" s="41"/>
      <c r="B51" s="330" t="s">
        <v>24</v>
      </c>
      <c r="C51" s="330">
        <f t="shared" ref="C51:U51" si="7">(C37*$C$3*$C$4)/10^6</f>
        <v>0.87963070399999999</v>
      </c>
      <c r="D51" s="330">
        <f t="shared" si="7"/>
        <v>0.87882092800000011</v>
      </c>
      <c r="E51" s="330">
        <f t="shared" si="7"/>
        <v>0.76610141600000004</v>
      </c>
      <c r="F51" s="330">
        <f t="shared" si="7"/>
        <v>0.79092858399999999</v>
      </c>
      <c r="G51" s="330">
        <f t="shared" si="7"/>
        <v>0.82052875200000008</v>
      </c>
      <c r="H51" s="330">
        <f t="shared" si="7"/>
        <v>0.74529423200000011</v>
      </c>
      <c r="I51" s="330">
        <f t="shared" si="7"/>
        <v>0.76702264800000008</v>
      </c>
      <c r="J51" s="330">
        <f t="shared" si="7"/>
        <v>0.72029816000000002</v>
      </c>
      <c r="K51" s="330">
        <f t="shared" si="7"/>
        <v>0.75723825600000005</v>
      </c>
      <c r="L51" s="330">
        <f t="shared" si="7"/>
        <v>0.77420674400000011</v>
      </c>
      <c r="M51" s="330">
        <f t="shared" si="7"/>
        <v>0.76021144799999996</v>
      </c>
      <c r="N51" s="330">
        <f t="shared" si="7"/>
        <v>0.63940105600000008</v>
      </c>
      <c r="O51" s="330">
        <f t="shared" si="7"/>
        <v>0.68814207199999999</v>
      </c>
      <c r="P51" s="330">
        <f t="shared" si="7"/>
        <v>0.77609083200000006</v>
      </c>
      <c r="Q51" s="330">
        <f t="shared" si="7"/>
        <v>0.80478455999999998</v>
      </c>
      <c r="R51" s="330">
        <f t="shared" si="7"/>
        <v>0.85597347999999995</v>
      </c>
      <c r="S51" s="330">
        <f t="shared" si="7"/>
        <v>0.79809031999999991</v>
      </c>
      <c r="T51" s="330">
        <f t="shared" si="7"/>
        <v>0.80828888799999998</v>
      </c>
      <c r="U51" s="330">
        <f t="shared" si="7"/>
        <v>0.81605705238463067</v>
      </c>
      <c r="V51" s="41"/>
      <c r="W51" s="41"/>
      <c r="X51" s="128"/>
      <c r="Y51" s="41"/>
    </row>
    <row r="52" spans="1:25" ht="15.75" customHeight="1" x14ac:dyDescent="0.35">
      <c r="A52" s="41"/>
      <c r="B52" s="330" t="s">
        <v>27</v>
      </c>
      <c r="C52" s="330">
        <f t="shared" ref="C52:U52" si="8">(C38*$D$3*$D$4)/10^6</f>
        <v>0</v>
      </c>
      <c r="D52" s="330">
        <f t="shared" si="8"/>
        <v>0</v>
      </c>
      <c r="E52" s="330">
        <f t="shared" si="8"/>
        <v>0</v>
      </c>
      <c r="F52" s="330">
        <f t="shared" si="8"/>
        <v>0</v>
      </c>
      <c r="G52" s="330">
        <f t="shared" si="8"/>
        <v>0</v>
      </c>
      <c r="H52" s="330">
        <f t="shared" si="8"/>
        <v>0</v>
      </c>
      <c r="I52" s="330">
        <f t="shared" si="8"/>
        <v>0</v>
      </c>
      <c r="J52" s="330">
        <f t="shared" si="8"/>
        <v>0</v>
      </c>
      <c r="K52" s="330">
        <f t="shared" si="8"/>
        <v>0</v>
      </c>
      <c r="L52" s="330">
        <f t="shared" si="8"/>
        <v>3.3659999999999996E-6</v>
      </c>
      <c r="M52" s="330">
        <f t="shared" si="8"/>
        <v>4.4879999999999992E-6</v>
      </c>
      <c r="N52" s="330">
        <f t="shared" si="8"/>
        <v>2.2439999999999996E-6</v>
      </c>
      <c r="O52" s="330">
        <f t="shared" si="8"/>
        <v>1.4959999999999999E-6</v>
      </c>
      <c r="P52" s="330">
        <f t="shared" si="8"/>
        <v>2.6516599999999997E-6</v>
      </c>
      <c r="Q52" s="330">
        <f t="shared" si="8"/>
        <v>3.0032199999999996E-6</v>
      </c>
      <c r="R52" s="330">
        <f t="shared" si="8"/>
        <v>4.1139999999999999E-6</v>
      </c>
      <c r="S52" s="330">
        <f t="shared" si="8"/>
        <v>2.2439999999999996E-6</v>
      </c>
      <c r="T52" s="330">
        <f t="shared" si="8"/>
        <v>3.7399999999999999E-7</v>
      </c>
      <c r="U52" s="330">
        <f t="shared" si="8"/>
        <v>0</v>
      </c>
      <c r="V52" s="41"/>
      <c r="W52" s="41"/>
      <c r="X52" s="128"/>
      <c r="Y52" s="41"/>
    </row>
    <row r="53" spans="1:25" ht="15.75" customHeight="1" x14ac:dyDescent="0.35">
      <c r="A53" s="41"/>
      <c r="B53" s="330" t="s">
        <v>28</v>
      </c>
      <c r="C53" s="330">
        <f t="shared" ref="C53:U53" si="9">(C39*$E$3*$E$4)/10^6</f>
        <v>0</v>
      </c>
      <c r="D53" s="330">
        <f t="shared" si="9"/>
        <v>0</v>
      </c>
      <c r="E53" s="330">
        <f t="shared" si="9"/>
        <v>0</v>
      </c>
      <c r="F53" s="330">
        <f t="shared" si="9"/>
        <v>0</v>
      </c>
      <c r="G53" s="330">
        <f t="shared" si="9"/>
        <v>0</v>
      </c>
      <c r="H53" s="330">
        <f t="shared" si="9"/>
        <v>0</v>
      </c>
      <c r="I53" s="330">
        <f t="shared" si="9"/>
        <v>2.4479999999999999E-4</v>
      </c>
      <c r="J53" s="330">
        <f t="shared" si="9"/>
        <v>9.5100000000000008E-5</v>
      </c>
      <c r="K53" s="330">
        <f t="shared" si="9"/>
        <v>6.8400000000000009E-5</v>
      </c>
      <c r="L53" s="330">
        <f t="shared" si="9"/>
        <v>8.3400000000000008E-5</v>
      </c>
      <c r="M53" s="330">
        <f t="shared" si="9"/>
        <v>8.7300000000000008E-5</v>
      </c>
      <c r="N53" s="330">
        <f t="shared" si="9"/>
        <v>8.3400000000000008E-5</v>
      </c>
      <c r="O53" s="330">
        <f t="shared" si="9"/>
        <v>1.6386900000000003E-4</v>
      </c>
      <c r="P53" s="330">
        <f t="shared" si="9"/>
        <v>1.7776499999999998E-4</v>
      </c>
      <c r="Q53" s="330">
        <f t="shared" si="9"/>
        <v>1.69314E-4</v>
      </c>
      <c r="R53" s="330">
        <f t="shared" si="9"/>
        <v>1.4726580000000002E-4</v>
      </c>
      <c r="S53" s="330">
        <f t="shared" si="9"/>
        <v>2.3038860000000001E-4</v>
      </c>
      <c r="T53" s="330">
        <f t="shared" si="9"/>
        <v>2.9819999999999998E-4</v>
      </c>
      <c r="U53" s="330">
        <f t="shared" si="9"/>
        <v>3.1080000000000002E-4</v>
      </c>
      <c r="V53" s="41"/>
      <c r="W53" s="41"/>
      <c r="X53" s="128"/>
      <c r="Y53" s="41"/>
    </row>
    <row r="54" spans="1:25" ht="15.75" customHeight="1" x14ac:dyDescent="0.35">
      <c r="A54" s="41"/>
      <c r="B54" s="330" t="s">
        <v>29</v>
      </c>
      <c r="C54" s="330">
        <f t="shared" ref="C54:U54" si="10">(C40*$F$3*$F$4)/10^6</f>
        <v>4.3268400000000004E-7</v>
      </c>
      <c r="D54" s="330">
        <f t="shared" si="10"/>
        <v>2.8974800000000001E-7</v>
      </c>
      <c r="E54" s="330">
        <f t="shared" si="10"/>
        <v>2.2882000000000001E-7</v>
      </c>
      <c r="F54" s="330">
        <f t="shared" si="10"/>
        <v>2.0991599999999999E-7</v>
      </c>
      <c r="G54" s="330">
        <f t="shared" si="10"/>
        <v>1.8598000000000003E-7</v>
      </c>
      <c r="H54" s="330">
        <f t="shared" si="10"/>
        <v>1.1957800000000001E-7</v>
      </c>
      <c r="I54" s="330">
        <f t="shared" si="10"/>
        <v>9.0133999999999992E-8</v>
      </c>
      <c r="J54" s="330">
        <f t="shared" si="10"/>
        <v>8.0104000000000014E-8</v>
      </c>
      <c r="K54" s="330">
        <f t="shared" si="10"/>
        <v>4.8416000000000008E-8</v>
      </c>
      <c r="L54" s="330">
        <f t="shared" si="10"/>
        <v>3.8114000000000006E-8</v>
      </c>
      <c r="M54" s="330">
        <f t="shared" si="10"/>
        <v>2.9478000000000004E-8</v>
      </c>
      <c r="N54" s="330">
        <f t="shared" si="10"/>
        <v>1.8904000000000005E-8</v>
      </c>
      <c r="O54" s="330">
        <f t="shared" si="10"/>
        <v>1.7544000000000001E-8</v>
      </c>
      <c r="P54" s="330">
        <f t="shared" si="10"/>
        <v>1.3618020000000003E-8</v>
      </c>
      <c r="Q54" s="330">
        <f t="shared" si="10"/>
        <v>1.1343080000000002E-8</v>
      </c>
      <c r="R54" s="330">
        <f t="shared" si="10"/>
        <v>6.234580000000001E-9</v>
      </c>
      <c r="S54" s="330">
        <f t="shared" si="10"/>
        <v>3.4000000000000003E-9</v>
      </c>
      <c r="T54" s="330">
        <f t="shared" si="10"/>
        <v>6.052000000000001E-9</v>
      </c>
      <c r="U54" s="330">
        <f t="shared" si="10"/>
        <v>6.0579379964673917E-9</v>
      </c>
      <c r="V54" s="41"/>
      <c r="W54" s="41"/>
      <c r="X54" s="128"/>
      <c r="Y54" s="41"/>
    </row>
    <row r="55" spans="1:25" ht="15.75" customHeight="1" x14ac:dyDescent="0.35">
      <c r="A55" s="41"/>
      <c r="B55" s="330" t="s">
        <v>30</v>
      </c>
      <c r="C55" s="330">
        <f t="shared" ref="C55:U55" si="11">(C41*$G$3*$G$4)/10^6</f>
        <v>3.8299831249999998E-3</v>
      </c>
      <c r="D55" s="330">
        <f t="shared" si="11"/>
        <v>2.5795839749999999E-3</v>
      </c>
      <c r="E55" s="330">
        <f t="shared" si="11"/>
        <v>4.8473265749999998E-3</v>
      </c>
      <c r="F55" s="330">
        <f t="shared" si="11"/>
        <v>8.7939267750000005E-3</v>
      </c>
      <c r="G55" s="330">
        <f t="shared" si="11"/>
        <v>1.0085904775E-2</v>
      </c>
      <c r="H55" s="330">
        <f t="shared" si="11"/>
        <v>9.8191220249999982E-3</v>
      </c>
      <c r="I55" s="330">
        <f t="shared" si="11"/>
        <v>9.4664155999999982E-3</v>
      </c>
      <c r="J55" s="330">
        <f t="shared" si="11"/>
        <v>6.7828844999999992E-3</v>
      </c>
      <c r="K55" s="330">
        <f t="shared" si="11"/>
        <v>7.4081732999999993E-3</v>
      </c>
      <c r="L55" s="330">
        <f t="shared" si="11"/>
        <v>5.9522889749999992E-3</v>
      </c>
      <c r="M55" s="330">
        <f t="shared" si="11"/>
        <v>5.0225225392499994E-3</v>
      </c>
      <c r="N55" s="330">
        <f t="shared" si="11"/>
        <v>4.26062847975E-3</v>
      </c>
      <c r="O55" s="330">
        <f t="shared" si="11"/>
        <v>4.0906093499999997E-3</v>
      </c>
      <c r="P55" s="330">
        <f t="shared" si="11"/>
        <v>3.8724234423749998E-3</v>
      </c>
      <c r="Q55" s="330">
        <f t="shared" si="11"/>
        <v>4.1830361891249997E-3</v>
      </c>
      <c r="R55" s="330">
        <f t="shared" si="11"/>
        <v>3.9331029557999999E-3</v>
      </c>
      <c r="S55" s="330">
        <f t="shared" si="11"/>
        <v>3.7440216185999999E-3</v>
      </c>
      <c r="T55" s="330">
        <f t="shared" si="11"/>
        <v>3.6407368999999998E-3</v>
      </c>
      <c r="U55" s="330">
        <f t="shared" si="11"/>
        <v>3.5505490154091957E-3</v>
      </c>
      <c r="V55" s="41"/>
      <c r="W55" s="41"/>
      <c r="X55" s="128"/>
      <c r="Y55" s="41"/>
    </row>
    <row r="56" spans="1:25" ht="15.75" customHeight="1" x14ac:dyDescent="0.35">
      <c r="A56" s="41"/>
      <c r="B56" s="330" t="s">
        <v>31</v>
      </c>
      <c r="C56" s="330">
        <f t="shared" ref="C56:U56" si="12">(C42*$H$3*$H$4)/10^6</f>
        <v>0</v>
      </c>
      <c r="D56" s="330">
        <f t="shared" si="12"/>
        <v>0</v>
      </c>
      <c r="E56" s="330">
        <f t="shared" si="12"/>
        <v>0</v>
      </c>
      <c r="F56" s="330">
        <f t="shared" si="12"/>
        <v>0</v>
      </c>
      <c r="G56" s="330">
        <f t="shared" si="12"/>
        <v>0</v>
      </c>
      <c r="H56" s="330">
        <f t="shared" si="12"/>
        <v>0</v>
      </c>
      <c r="I56" s="330">
        <f t="shared" si="12"/>
        <v>0</v>
      </c>
      <c r="J56" s="330">
        <f t="shared" si="12"/>
        <v>0</v>
      </c>
      <c r="K56" s="330">
        <f t="shared" si="12"/>
        <v>0</v>
      </c>
      <c r="L56" s="330">
        <f t="shared" si="12"/>
        <v>0</v>
      </c>
      <c r="M56" s="330">
        <f t="shared" si="12"/>
        <v>0</v>
      </c>
      <c r="N56" s="330">
        <f t="shared" si="12"/>
        <v>0</v>
      </c>
      <c r="O56" s="330">
        <f t="shared" si="12"/>
        <v>0</v>
      </c>
      <c r="P56" s="330">
        <f t="shared" si="12"/>
        <v>0</v>
      </c>
      <c r="Q56" s="330">
        <f t="shared" si="12"/>
        <v>0</v>
      </c>
      <c r="R56" s="330">
        <f t="shared" si="12"/>
        <v>0</v>
      </c>
      <c r="S56" s="330">
        <f t="shared" si="12"/>
        <v>0</v>
      </c>
      <c r="T56" s="330">
        <f t="shared" si="12"/>
        <v>0</v>
      </c>
      <c r="U56" s="330">
        <f t="shared" si="12"/>
        <v>0</v>
      </c>
      <c r="V56" s="41"/>
      <c r="W56" s="41"/>
      <c r="X56" s="128"/>
      <c r="Y56" s="41"/>
    </row>
    <row r="57" spans="1:25" ht="15.75" customHeight="1" x14ac:dyDescent="0.35">
      <c r="A57" s="41"/>
      <c r="B57" s="330" t="s">
        <v>80</v>
      </c>
      <c r="C57" s="330">
        <f t="shared" ref="C57:U57" si="13">(C43*$I$3*$I$4)/10^6</f>
        <v>0</v>
      </c>
      <c r="D57" s="330">
        <f t="shared" si="13"/>
        <v>0</v>
      </c>
      <c r="E57" s="330">
        <f t="shared" si="13"/>
        <v>0</v>
      </c>
      <c r="F57" s="330">
        <f t="shared" si="13"/>
        <v>0</v>
      </c>
      <c r="G57" s="330">
        <f t="shared" si="13"/>
        <v>0</v>
      </c>
      <c r="H57" s="330">
        <f t="shared" si="13"/>
        <v>0</v>
      </c>
      <c r="I57" s="330">
        <f t="shared" si="13"/>
        <v>0</v>
      </c>
      <c r="J57" s="330">
        <f t="shared" si="13"/>
        <v>0</v>
      </c>
      <c r="K57" s="330">
        <f t="shared" si="13"/>
        <v>0</v>
      </c>
      <c r="L57" s="330">
        <f t="shared" si="13"/>
        <v>0</v>
      </c>
      <c r="M57" s="330">
        <f t="shared" si="13"/>
        <v>0</v>
      </c>
      <c r="N57" s="330">
        <f t="shared" si="13"/>
        <v>0</v>
      </c>
      <c r="O57" s="330">
        <f t="shared" si="13"/>
        <v>0</v>
      </c>
      <c r="P57" s="330">
        <f t="shared" si="13"/>
        <v>0</v>
      </c>
      <c r="Q57" s="330">
        <f t="shared" si="13"/>
        <v>0</v>
      </c>
      <c r="R57" s="330">
        <f t="shared" si="13"/>
        <v>0</v>
      </c>
      <c r="S57" s="330">
        <f t="shared" si="13"/>
        <v>3.6000000000000003E-6</v>
      </c>
      <c r="T57" s="330">
        <f t="shared" si="13"/>
        <v>4.8000000000000006E-6</v>
      </c>
      <c r="U57" s="330">
        <f t="shared" si="13"/>
        <v>4.8000000000000006E-6</v>
      </c>
      <c r="V57" s="41"/>
      <c r="W57" s="41"/>
      <c r="X57" s="128"/>
      <c r="Y57" s="41"/>
    </row>
    <row r="58" spans="1:25" ht="15.75" customHeight="1" x14ac:dyDescent="0.35">
      <c r="A58" s="41"/>
      <c r="B58" s="330" t="s">
        <v>81</v>
      </c>
      <c r="C58" s="330">
        <f t="shared" ref="C58:U58" si="14">(C44*$J$3*$J$4)/10^6</f>
        <v>3.7560285000000004E-3</v>
      </c>
      <c r="D58" s="330">
        <f t="shared" si="14"/>
        <v>3.9208260000000005E-3</v>
      </c>
      <c r="E58" s="330">
        <f t="shared" si="14"/>
        <v>3.8571644999999999E-3</v>
      </c>
      <c r="F58" s="330">
        <f t="shared" si="14"/>
        <v>2.709E-3</v>
      </c>
      <c r="G58" s="330">
        <f t="shared" si="14"/>
        <v>1.9224870000000003E-3</v>
      </c>
      <c r="H58" s="330">
        <f t="shared" si="14"/>
        <v>2.9767395000000001E-3</v>
      </c>
      <c r="I58" s="330">
        <f t="shared" si="14"/>
        <v>3.7578345E-3</v>
      </c>
      <c r="J58" s="330">
        <f t="shared" si="14"/>
        <v>2.2936199999999997E-3</v>
      </c>
      <c r="K58" s="330">
        <f t="shared" si="14"/>
        <v>1.6163699999999998E-3</v>
      </c>
      <c r="L58" s="330">
        <f t="shared" si="14"/>
        <v>1.329216E-3</v>
      </c>
      <c r="M58" s="330">
        <f t="shared" si="14"/>
        <v>1.1508735000000001E-3</v>
      </c>
      <c r="N58" s="330">
        <f t="shared" si="14"/>
        <v>9.6350100000000007E-4</v>
      </c>
      <c r="O58" s="330">
        <f t="shared" si="14"/>
        <v>7.4542650000000005E-4</v>
      </c>
      <c r="P58" s="330">
        <f t="shared" si="14"/>
        <v>4.9674029999999996E-4</v>
      </c>
      <c r="Q58" s="330">
        <f t="shared" si="14"/>
        <v>3.0720059999999997E-4</v>
      </c>
      <c r="R58" s="330">
        <f t="shared" si="14"/>
        <v>2.5759881000000001E-4</v>
      </c>
      <c r="S58" s="330">
        <f t="shared" si="14"/>
        <v>2.7639927000000004E-4</v>
      </c>
      <c r="T58" s="330">
        <f t="shared" si="14"/>
        <v>3.3365849999999998E-4</v>
      </c>
      <c r="U58" s="330">
        <f t="shared" si="14"/>
        <v>3.2753554014538816E-4</v>
      </c>
      <c r="V58" s="41"/>
      <c r="W58" s="41"/>
      <c r="X58" s="128"/>
      <c r="Y58" s="41"/>
    </row>
    <row r="59" spans="1:25" ht="15.75" customHeight="1" x14ac:dyDescent="0.35">
      <c r="A59" s="41"/>
      <c r="B59" s="339" t="s">
        <v>82</v>
      </c>
      <c r="C59" s="330">
        <f t="shared" ref="C59:U59" si="15">(C45*$K$3*$K$4)/10^6</f>
        <v>2.36841E-3</v>
      </c>
      <c r="D59" s="330">
        <f t="shared" si="15"/>
        <v>1.8549300000000001E-3</v>
      </c>
      <c r="E59" s="330">
        <f t="shared" si="15"/>
        <v>2.21529E-3</v>
      </c>
      <c r="F59" s="330">
        <f t="shared" si="15"/>
        <v>2.2426799999999999E-3</v>
      </c>
      <c r="G59" s="330">
        <f t="shared" si="15"/>
        <v>2.0763600000000002E-3</v>
      </c>
      <c r="H59" s="330">
        <f t="shared" si="15"/>
        <v>5.0852999999999998E-4</v>
      </c>
      <c r="I59" s="330">
        <f t="shared" si="15"/>
        <v>0</v>
      </c>
      <c r="J59" s="330">
        <f t="shared" si="15"/>
        <v>2.9700000000000001E-4</v>
      </c>
      <c r="K59" s="330">
        <f t="shared" si="15"/>
        <v>3.3561000000000002E-4</v>
      </c>
      <c r="L59" s="330">
        <f t="shared" si="15"/>
        <v>3.0360000000000001E-4</v>
      </c>
      <c r="M59" s="330">
        <f t="shared" si="15"/>
        <v>2.9073E-4</v>
      </c>
      <c r="N59" s="330">
        <f t="shared" si="15"/>
        <v>2.2836000000000002E-4</v>
      </c>
      <c r="O59" s="330">
        <f t="shared" si="15"/>
        <v>3.1548000000000004E-4</v>
      </c>
      <c r="P59" s="330">
        <f t="shared" si="15"/>
        <v>7.223205000000001E-4</v>
      </c>
      <c r="Q59" s="330">
        <f t="shared" si="15"/>
        <v>7.4512349999999994E-4</v>
      </c>
      <c r="R59" s="330">
        <f t="shared" si="15"/>
        <v>8.0310747000000003E-4</v>
      </c>
      <c r="S59" s="330">
        <f t="shared" si="15"/>
        <v>8.0340248999999993E-4</v>
      </c>
      <c r="T59" s="330">
        <f t="shared" si="15"/>
        <v>4.6562999999999997E-4</v>
      </c>
      <c r="U59" s="330">
        <f t="shared" si="15"/>
        <v>3.3754623625486852E-4</v>
      </c>
      <c r="V59" s="41"/>
      <c r="W59" s="41"/>
      <c r="X59" s="128"/>
      <c r="Y59" s="41"/>
    </row>
    <row r="60" spans="1:25" ht="15.75" customHeight="1" x14ac:dyDescent="0.35">
      <c r="A60" s="41"/>
      <c r="B60" s="41"/>
      <c r="C60" s="41"/>
      <c r="D60" s="41"/>
      <c r="E60" s="41"/>
      <c r="F60" s="41"/>
      <c r="G60" s="41"/>
      <c r="H60" s="41"/>
      <c r="I60" s="41"/>
      <c r="J60" s="41"/>
      <c r="K60" s="41"/>
      <c r="L60" s="41"/>
      <c r="M60" s="41"/>
      <c r="N60" s="41"/>
      <c r="O60" s="41"/>
      <c r="P60" s="41"/>
      <c r="Q60" s="41"/>
      <c r="R60" s="41"/>
      <c r="S60" s="41"/>
      <c r="T60" s="41"/>
      <c r="U60" s="41"/>
      <c r="V60" s="41"/>
      <c r="W60" s="41"/>
      <c r="X60" s="128"/>
      <c r="Y60" s="41"/>
    </row>
    <row r="61" spans="1:25" ht="15.75" customHeight="1" x14ac:dyDescent="0.35">
      <c r="A61" s="41"/>
      <c r="B61" s="41"/>
      <c r="C61" s="41"/>
      <c r="D61" s="41"/>
      <c r="E61" s="41"/>
      <c r="F61" s="41"/>
      <c r="G61" s="41"/>
      <c r="H61" s="41"/>
      <c r="I61" s="41"/>
      <c r="J61" s="41"/>
      <c r="K61" s="41"/>
      <c r="L61" s="41"/>
      <c r="M61" s="41"/>
      <c r="N61" s="41"/>
      <c r="O61" s="41"/>
      <c r="P61" s="41"/>
      <c r="Q61" s="41"/>
      <c r="R61" s="41"/>
      <c r="S61" s="41"/>
      <c r="T61" s="41"/>
      <c r="U61" s="41"/>
      <c r="V61" s="41"/>
      <c r="W61" s="41"/>
      <c r="X61" s="128"/>
      <c r="Y61" s="41"/>
    </row>
    <row r="62" spans="1:25" ht="15.75" customHeight="1" x14ac:dyDescent="0.35">
      <c r="H62" s="41"/>
      <c r="I62" s="41"/>
      <c r="J62" s="41"/>
      <c r="K62" s="41"/>
      <c r="L62" s="41"/>
      <c r="M62" s="41"/>
      <c r="N62" s="41"/>
      <c r="O62" s="41"/>
      <c r="P62" s="41"/>
      <c r="Q62" s="41"/>
      <c r="R62" s="41"/>
      <c r="S62" s="41"/>
      <c r="T62" s="41"/>
      <c r="U62" s="41"/>
      <c r="V62" s="41"/>
      <c r="W62" s="41"/>
      <c r="X62" s="128"/>
      <c r="Y62" s="41"/>
    </row>
    <row r="63" spans="1:25" ht="15.75" customHeight="1" x14ac:dyDescent="0.35">
      <c r="H63" s="41"/>
      <c r="I63" s="41"/>
      <c r="J63" s="41"/>
      <c r="K63" s="41"/>
      <c r="L63" s="41"/>
      <c r="M63" s="41"/>
      <c r="N63" s="41"/>
      <c r="O63" s="41"/>
      <c r="P63" s="41"/>
      <c r="Q63" s="41"/>
      <c r="R63" s="41"/>
      <c r="S63" s="41"/>
      <c r="T63" s="41"/>
      <c r="U63" s="41"/>
      <c r="V63" s="41"/>
      <c r="W63" s="41"/>
      <c r="X63" s="128"/>
      <c r="Y63" s="41"/>
    </row>
    <row r="64" spans="1:25" ht="15.75" customHeight="1" x14ac:dyDescent="0.35">
      <c r="H64" s="41"/>
      <c r="I64" s="41"/>
      <c r="J64" s="41"/>
      <c r="K64" s="41"/>
      <c r="L64" s="41"/>
      <c r="M64" s="41"/>
      <c r="N64" s="41"/>
      <c r="O64" s="41"/>
      <c r="P64" s="41"/>
      <c r="Q64" s="41"/>
      <c r="R64" s="41"/>
      <c r="S64" s="41"/>
      <c r="T64" s="41"/>
      <c r="U64" s="41"/>
      <c r="V64" s="41"/>
      <c r="W64" s="41"/>
      <c r="X64" s="128"/>
      <c r="Y64" s="41"/>
    </row>
    <row r="65" spans="1:25" ht="15.75" customHeight="1" x14ac:dyDescent="0.35">
      <c r="H65" s="41"/>
      <c r="I65" s="41"/>
      <c r="J65" s="41"/>
      <c r="K65" s="41"/>
      <c r="L65" s="41"/>
      <c r="M65" s="41"/>
      <c r="N65" s="41"/>
      <c r="O65" s="41"/>
      <c r="P65" s="41"/>
      <c r="Q65" s="41"/>
      <c r="R65" s="41"/>
      <c r="S65" s="41"/>
      <c r="T65" s="41"/>
      <c r="U65" s="41"/>
      <c r="V65" s="41"/>
      <c r="W65" s="41"/>
      <c r="X65" s="128"/>
      <c r="Y65" s="41"/>
    </row>
    <row r="66" spans="1:25" ht="15.75" customHeight="1" x14ac:dyDescent="0.35">
      <c r="H66" s="41"/>
      <c r="I66" s="41"/>
      <c r="J66" s="41"/>
      <c r="K66" s="41"/>
      <c r="L66" s="41"/>
      <c r="M66" s="41"/>
      <c r="N66" s="41"/>
      <c r="O66" s="41"/>
      <c r="P66" s="41"/>
      <c r="Q66" s="41"/>
      <c r="R66" s="41"/>
      <c r="S66" s="41"/>
      <c r="T66" s="41"/>
      <c r="U66" s="41"/>
      <c r="V66" s="41"/>
      <c r="W66" s="41"/>
      <c r="X66" s="128"/>
      <c r="Y66" s="41"/>
    </row>
    <row r="67" spans="1:25" ht="15.75" customHeight="1" x14ac:dyDescent="0.35">
      <c r="H67" s="41"/>
      <c r="I67" s="41"/>
      <c r="J67" s="41"/>
      <c r="K67" s="41"/>
      <c r="L67" s="41"/>
      <c r="M67" s="41"/>
      <c r="N67" s="41"/>
      <c r="O67" s="41"/>
      <c r="P67" s="41"/>
      <c r="Q67" s="41"/>
      <c r="R67" s="41"/>
      <c r="S67" s="41"/>
      <c r="T67" s="41"/>
      <c r="U67" s="41"/>
      <c r="V67" s="41"/>
      <c r="W67" s="41"/>
      <c r="X67" s="128"/>
      <c r="Y67" s="41"/>
    </row>
    <row r="68" spans="1:25" ht="15.75" customHeight="1" x14ac:dyDescent="0.35">
      <c r="H68" s="41"/>
      <c r="I68" s="41"/>
      <c r="J68" s="41"/>
      <c r="K68" s="41"/>
      <c r="L68" s="41"/>
      <c r="M68" s="41"/>
      <c r="N68" s="41"/>
      <c r="O68" s="41"/>
      <c r="P68" s="41"/>
      <c r="Q68" s="41"/>
      <c r="R68" s="41"/>
      <c r="S68" s="41"/>
      <c r="T68" s="41"/>
      <c r="U68" s="41"/>
      <c r="V68" s="41"/>
      <c r="W68" s="41"/>
      <c r="X68" s="128"/>
      <c r="Y68" s="41"/>
    </row>
    <row r="69" spans="1:25" ht="15.75" customHeight="1" x14ac:dyDescent="0.35">
      <c r="H69" s="41"/>
      <c r="I69" s="41"/>
      <c r="J69" s="41"/>
      <c r="K69" s="41"/>
      <c r="L69" s="41"/>
      <c r="M69" s="41"/>
      <c r="N69" s="41"/>
      <c r="O69" s="41"/>
      <c r="P69" s="41"/>
      <c r="Q69" s="41"/>
      <c r="R69" s="41"/>
      <c r="S69" s="41"/>
      <c r="T69" s="41"/>
      <c r="U69" s="41"/>
      <c r="V69" s="41"/>
      <c r="W69" s="41"/>
      <c r="X69" s="128"/>
      <c r="Y69" s="41"/>
    </row>
    <row r="70" spans="1:25" ht="15.75" customHeight="1" x14ac:dyDescent="0.35">
      <c r="A70" s="41"/>
      <c r="B70" s="41"/>
      <c r="C70" s="41"/>
      <c r="D70" s="41"/>
      <c r="E70" s="41"/>
      <c r="F70" s="41"/>
      <c r="G70" s="41"/>
      <c r="H70" s="41"/>
      <c r="I70" s="41"/>
      <c r="J70" s="41"/>
      <c r="K70" s="41"/>
      <c r="L70" s="41"/>
      <c r="M70" s="41"/>
      <c r="N70" s="41"/>
      <c r="O70" s="41"/>
      <c r="P70" s="41"/>
      <c r="Q70" s="41"/>
      <c r="R70" s="41"/>
      <c r="S70" s="41"/>
      <c r="T70" s="41"/>
      <c r="U70" s="41"/>
      <c r="V70" s="41"/>
      <c r="W70" s="41"/>
      <c r="X70" s="128"/>
      <c r="Y70" s="41"/>
    </row>
    <row r="71" spans="1:25" ht="15.75" customHeight="1" x14ac:dyDescent="0.35">
      <c r="A71" s="41"/>
      <c r="B71" s="41"/>
      <c r="C71" s="41"/>
      <c r="D71" s="41"/>
      <c r="E71" s="41"/>
      <c r="F71" s="41"/>
      <c r="G71" s="41"/>
      <c r="H71" s="41"/>
      <c r="I71" s="41"/>
      <c r="J71" s="41"/>
      <c r="K71" s="41"/>
      <c r="L71" s="41"/>
      <c r="M71" s="41"/>
      <c r="N71" s="41"/>
      <c r="O71" s="41"/>
      <c r="P71" s="41"/>
      <c r="Q71" s="41"/>
      <c r="R71" s="41"/>
      <c r="S71" s="41"/>
      <c r="T71" s="41"/>
      <c r="U71" s="41"/>
      <c r="V71" s="41"/>
      <c r="W71" s="41"/>
      <c r="X71" s="128"/>
      <c r="Y71" s="41"/>
    </row>
    <row r="72" spans="1:25" ht="15.75" customHeight="1" x14ac:dyDescent="0.35">
      <c r="A72" s="41"/>
      <c r="B72" s="41"/>
      <c r="C72" s="41"/>
      <c r="D72" s="41"/>
      <c r="E72" s="41"/>
      <c r="F72" s="41"/>
      <c r="G72" s="41"/>
      <c r="H72" s="41"/>
      <c r="I72" s="41"/>
      <c r="J72" s="41"/>
      <c r="K72" s="41"/>
      <c r="L72" s="41"/>
      <c r="M72" s="41"/>
      <c r="N72" s="41"/>
      <c r="O72" s="41"/>
      <c r="P72" s="41"/>
      <c r="Q72" s="41"/>
      <c r="R72" s="41"/>
      <c r="S72" s="41"/>
      <c r="T72" s="41"/>
      <c r="U72" s="41"/>
      <c r="V72" s="41"/>
      <c r="W72" s="41"/>
      <c r="X72" s="128"/>
      <c r="Y72" s="41"/>
    </row>
    <row r="73" spans="1:25" ht="15.75" customHeight="1" x14ac:dyDescent="0.35">
      <c r="A73" s="41"/>
      <c r="B73" s="41"/>
      <c r="C73" s="41"/>
      <c r="D73" s="41"/>
      <c r="E73" s="41"/>
      <c r="F73" s="41"/>
      <c r="G73" s="41"/>
      <c r="H73" s="41"/>
      <c r="I73" s="41"/>
      <c r="J73" s="41"/>
      <c r="K73" s="41"/>
      <c r="L73" s="41"/>
      <c r="M73" s="41"/>
      <c r="N73" s="41"/>
      <c r="O73" s="41"/>
      <c r="P73" s="41"/>
      <c r="Q73" s="41"/>
      <c r="R73" s="41"/>
      <c r="S73" s="41"/>
      <c r="T73" s="41"/>
      <c r="U73" s="41"/>
      <c r="V73" s="41"/>
      <c r="W73" s="41"/>
      <c r="X73" s="128"/>
      <c r="Y73" s="41"/>
    </row>
    <row r="74" spans="1:25" ht="15.75" customHeight="1" x14ac:dyDescent="0.35">
      <c r="A74" s="41"/>
      <c r="B74" s="41"/>
      <c r="C74" s="41"/>
      <c r="D74" s="41"/>
      <c r="E74" s="41"/>
      <c r="F74" s="41"/>
      <c r="G74" s="41"/>
      <c r="H74" s="41"/>
      <c r="I74" s="41"/>
      <c r="J74" s="41"/>
      <c r="K74" s="41"/>
      <c r="L74" s="41"/>
      <c r="M74" s="41"/>
      <c r="N74" s="41"/>
      <c r="O74" s="41"/>
      <c r="P74" s="41"/>
      <c r="Q74" s="41"/>
      <c r="R74" s="41"/>
      <c r="S74" s="41"/>
      <c r="T74" s="41"/>
      <c r="U74" s="41"/>
      <c r="V74" s="41"/>
      <c r="W74" s="41"/>
      <c r="X74" s="128"/>
      <c r="Y74" s="41"/>
    </row>
    <row r="75" spans="1:25" ht="15.75" customHeight="1" x14ac:dyDescent="0.35">
      <c r="A75" s="41"/>
      <c r="B75" s="41"/>
      <c r="C75" s="41"/>
      <c r="D75" s="41"/>
      <c r="E75" s="41"/>
      <c r="F75" s="41"/>
      <c r="G75" s="41"/>
      <c r="H75" s="41"/>
      <c r="I75" s="41"/>
      <c r="J75" s="41"/>
      <c r="K75" s="41"/>
      <c r="L75" s="41"/>
      <c r="M75" s="41"/>
      <c r="N75" s="41"/>
      <c r="O75" s="41"/>
      <c r="P75" s="41"/>
      <c r="Q75" s="41"/>
      <c r="R75" s="41"/>
      <c r="S75" s="41"/>
      <c r="T75" s="41"/>
      <c r="U75" s="41"/>
      <c r="V75" s="41"/>
      <c r="W75" s="41"/>
      <c r="X75" s="128"/>
      <c r="Y75" s="41"/>
    </row>
    <row r="76" spans="1:25" ht="15.75" customHeight="1" x14ac:dyDescent="0.35">
      <c r="A76" s="41"/>
      <c r="B76" s="41"/>
      <c r="C76" s="41"/>
      <c r="D76" s="41"/>
      <c r="E76" s="41"/>
      <c r="F76" s="41"/>
      <c r="G76" s="41"/>
      <c r="H76" s="41"/>
      <c r="I76" s="41"/>
      <c r="J76" s="41"/>
      <c r="K76" s="41"/>
      <c r="L76" s="41"/>
      <c r="M76" s="41"/>
      <c r="N76" s="41"/>
      <c r="O76" s="41"/>
      <c r="P76" s="41"/>
      <c r="Q76" s="41"/>
      <c r="R76" s="41"/>
      <c r="S76" s="41"/>
      <c r="T76" s="41"/>
      <c r="U76" s="41"/>
      <c r="V76" s="41"/>
      <c r="W76" s="41"/>
      <c r="X76" s="128"/>
      <c r="Y76" s="41"/>
    </row>
    <row r="77" spans="1:25" ht="15.75" customHeight="1" x14ac:dyDescent="0.35">
      <c r="A77" s="41"/>
      <c r="B77" s="41"/>
      <c r="C77" s="41"/>
      <c r="D77" s="41"/>
      <c r="E77" s="41"/>
      <c r="F77" s="41"/>
      <c r="G77" s="41"/>
      <c r="H77" s="41"/>
      <c r="I77" s="41"/>
      <c r="J77" s="41"/>
      <c r="K77" s="41"/>
      <c r="L77" s="41"/>
      <c r="M77" s="41"/>
      <c r="N77" s="41"/>
      <c r="O77" s="41"/>
      <c r="P77" s="41"/>
      <c r="Q77" s="41"/>
      <c r="R77" s="41"/>
      <c r="S77" s="41"/>
      <c r="T77" s="41"/>
      <c r="U77" s="41"/>
      <c r="V77" s="41"/>
      <c r="W77" s="41"/>
      <c r="X77" s="128"/>
      <c r="Y77" s="41"/>
    </row>
    <row r="78" spans="1:25" ht="15.75" customHeight="1" x14ac:dyDescent="0.35">
      <c r="A78" s="41"/>
      <c r="B78" s="41"/>
      <c r="C78" s="41"/>
      <c r="D78" s="41"/>
      <c r="E78" s="41"/>
      <c r="F78" s="41"/>
      <c r="G78" s="41"/>
      <c r="H78" s="41"/>
      <c r="I78" s="41"/>
      <c r="J78" s="41"/>
      <c r="K78" s="41"/>
      <c r="L78" s="41"/>
      <c r="M78" s="41"/>
      <c r="N78" s="41"/>
      <c r="O78" s="41"/>
      <c r="P78" s="41"/>
      <c r="Q78" s="41"/>
      <c r="R78" s="41"/>
      <c r="S78" s="41"/>
      <c r="T78" s="41"/>
      <c r="U78" s="41"/>
      <c r="V78" s="41"/>
      <c r="W78" s="41"/>
      <c r="X78" s="128"/>
      <c r="Y78" s="41"/>
    </row>
    <row r="79" spans="1:25" ht="15.75" customHeight="1" x14ac:dyDescent="0.35">
      <c r="A79" s="41"/>
      <c r="B79" s="41"/>
      <c r="C79" s="41"/>
      <c r="D79" s="41"/>
      <c r="E79" s="41"/>
      <c r="F79" s="41"/>
      <c r="G79" s="41"/>
      <c r="H79" s="41"/>
      <c r="I79" s="41"/>
      <c r="J79" s="41"/>
      <c r="K79" s="41"/>
      <c r="L79" s="41"/>
      <c r="M79" s="41"/>
      <c r="N79" s="41"/>
      <c r="O79" s="41"/>
      <c r="P79" s="41"/>
      <c r="Q79" s="41"/>
      <c r="R79" s="41"/>
      <c r="S79" s="41"/>
      <c r="T79" s="41"/>
      <c r="U79" s="41"/>
      <c r="V79" s="41"/>
      <c r="W79" s="41"/>
      <c r="X79" s="128"/>
      <c r="Y79" s="41"/>
    </row>
    <row r="80" spans="1:25" ht="15.75" customHeight="1" x14ac:dyDescent="0.35">
      <c r="A80" s="41"/>
      <c r="B80" s="41"/>
      <c r="C80" s="41"/>
      <c r="D80" s="41"/>
      <c r="E80" s="41"/>
      <c r="F80" s="41"/>
      <c r="G80" s="41"/>
      <c r="H80" s="41"/>
      <c r="I80" s="41"/>
      <c r="J80" s="41"/>
      <c r="K80" s="41"/>
      <c r="L80" s="41"/>
      <c r="M80" s="41"/>
      <c r="N80" s="41"/>
      <c r="O80" s="41"/>
      <c r="P80" s="41"/>
      <c r="Q80" s="41"/>
      <c r="R80" s="41"/>
      <c r="S80" s="41"/>
      <c r="T80" s="41"/>
      <c r="U80" s="41"/>
      <c r="V80" s="41"/>
      <c r="W80" s="41"/>
      <c r="X80" s="128"/>
      <c r="Y80" s="41"/>
    </row>
    <row r="81" spans="1:25" ht="15.75" customHeight="1" x14ac:dyDescent="0.35">
      <c r="A81" s="41"/>
      <c r="B81" s="41"/>
      <c r="C81" s="41"/>
      <c r="D81" s="41"/>
      <c r="E81" s="41"/>
      <c r="F81" s="41"/>
      <c r="G81" s="41"/>
      <c r="H81" s="41"/>
      <c r="I81" s="41"/>
      <c r="J81" s="41"/>
      <c r="K81" s="41"/>
      <c r="L81" s="41"/>
      <c r="M81" s="41"/>
      <c r="N81" s="41"/>
      <c r="O81" s="41"/>
      <c r="P81" s="41"/>
      <c r="Q81" s="41"/>
      <c r="R81" s="41"/>
      <c r="S81" s="41"/>
      <c r="T81" s="41"/>
      <c r="U81" s="41"/>
      <c r="V81" s="41"/>
      <c r="W81" s="41"/>
      <c r="X81" s="128"/>
      <c r="Y81" s="41"/>
    </row>
    <row r="82" spans="1:25" ht="15.75" customHeight="1" x14ac:dyDescent="0.35">
      <c r="A82" s="41"/>
      <c r="B82" s="41"/>
      <c r="C82" s="41"/>
      <c r="D82" s="41"/>
      <c r="E82" s="41"/>
      <c r="F82" s="41"/>
      <c r="G82" s="41"/>
      <c r="H82" s="41"/>
      <c r="I82" s="41"/>
      <c r="J82" s="41"/>
      <c r="K82" s="41"/>
      <c r="L82" s="41"/>
      <c r="M82" s="41"/>
      <c r="N82" s="41"/>
      <c r="O82" s="41"/>
      <c r="P82" s="41"/>
      <c r="Q82" s="41"/>
      <c r="R82" s="41"/>
      <c r="S82" s="41"/>
      <c r="T82" s="41"/>
      <c r="U82" s="41"/>
      <c r="V82" s="41"/>
      <c r="W82" s="41"/>
      <c r="X82" s="128"/>
      <c r="Y82" s="41"/>
    </row>
    <row r="83" spans="1:25" ht="15.75" customHeight="1" x14ac:dyDescent="0.35">
      <c r="A83" s="41"/>
      <c r="B83" s="41"/>
      <c r="C83" s="41"/>
      <c r="D83" s="41"/>
      <c r="E83" s="41"/>
      <c r="F83" s="41"/>
      <c r="G83" s="41"/>
      <c r="H83" s="41"/>
      <c r="I83" s="41"/>
      <c r="J83" s="41"/>
      <c r="K83" s="41"/>
      <c r="L83" s="41"/>
      <c r="M83" s="41"/>
      <c r="N83" s="41"/>
      <c r="O83" s="41"/>
      <c r="P83" s="41"/>
      <c r="Q83" s="41"/>
      <c r="R83" s="41"/>
      <c r="S83" s="41"/>
      <c r="T83" s="41"/>
      <c r="U83" s="41"/>
      <c r="V83" s="41"/>
      <c r="W83" s="41"/>
      <c r="X83" s="128"/>
      <c r="Y83" s="41"/>
    </row>
    <row r="84" spans="1:25" ht="15.75" customHeight="1" x14ac:dyDescent="0.35">
      <c r="A84" s="41"/>
      <c r="B84" s="41"/>
      <c r="C84" s="41"/>
      <c r="D84" s="41"/>
      <c r="E84" s="41"/>
      <c r="F84" s="41"/>
      <c r="G84" s="41"/>
      <c r="H84" s="41"/>
      <c r="I84" s="41"/>
      <c r="J84" s="41"/>
      <c r="K84" s="41"/>
      <c r="L84" s="41"/>
      <c r="M84" s="41"/>
      <c r="N84" s="41"/>
      <c r="O84" s="41"/>
      <c r="P84" s="41"/>
      <c r="Q84" s="41"/>
      <c r="R84" s="41"/>
      <c r="S84" s="41"/>
      <c r="T84" s="41"/>
      <c r="U84" s="41"/>
      <c r="V84" s="41"/>
      <c r="W84" s="41"/>
      <c r="X84" s="128"/>
      <c r="Y84" s="41"/>
    </row>
    <row r="85" spans="1:25" ht="15.75" customHeight="1" x14ac:dyDescent="0.35">
      <c r="A85" s="41"/>
      <c r="B85" s="41"/>
      <c r="C85" s="41"/>
      <c r="D85" s="41"/>
      <c r="E85" s="41"/>
      <c r="F85" s="41"/>
      <c r="G85" s="41"/>
      <c r="H85" s="41"/>
      <c r="I85" s="41"/>
      <c r="J85" s="41"/>
      <c r="K85" s="41"/>
      <c r="L85" s="41"/>
      <c r="M85" s="41"/>
      <c r="N85" s="41"/>
      <c r="O85" s="41"/>
      <c r="P85" s="41"/>
      <c r="Q85" s="41"/>
      <c r="R85" s="41"/>
      <c r="S85" s="41"/>
      <c r="T85" s="41"/>
      <c r="U85" s="41"/>
      <c r="V85" s="41"/>
      <c r="W85" s="41"/>
      <c r="X85" s="128"/>
      <c r="Y85" s="41"/>
    </row>
    <row r="86" spans="1:25" ht="15.75" customHeight="1" x14ac:dyDescent="0.35">
      <c r="A86" s="41"/>
      <c r="B86" s="41"/>
      <c r="C86" s="41"/>
      <c r="D86" s="41"/>
      <c r="E86" s="41"/>
      <c r="F86" s="41"/>
      <c r="G86" s="41"/>
      <c r="H86" s="41"/>
      <c r="I86" s="41"/>
      <c r="J86" s="41"/>
      <c r="K86" s="41"/>
      <c r="L86" s="41"/>
      <c r="M86" s="41"/>
      <c r="N86" s="41"/>
      <c r="O86" s="41"/>
      <c r="P86" s="41"/>
      <c r="Q86" s="41"/>
      <c r="R86" s="41"/>
      <c r="S86" s="41"/>
      <c r="T86" s="41"/>
      <c r="U86" s="41"/>
      <c r="V86" s="41"/>
      <c r="W86" s="41"/>
      <c r="X86" s="128"/>
      <c r="Y86" s="41"/>
    </row>
    <row r="87" spans="1:25" ht="15.75" customHeight="1" x14ac:dyDescent="0.35">
      <c r="A87" s="41"/>
      <c r="B87" s="41"/>
      <c r="C87" s="41"/>
      <c r="D87" s="41"/>
      <c r="E87" s="41"/>
      <c r="F87" s="41"/>
      <c r="G87" s="41"/>
      <c r="H87" s="41"/>
      <c r="I87" s="41"/>
      <c r="J87" s="41"/>
      <c r="K87" s="41"/>
      <c r="L87" s="41"/>
      <c r="M87" s="41"/>
      <c r="N87" s="41"/>
      <c r="O87" s="41"/>
      <c r="P87" s="41"/>
      <c r="Q87" s="41"/>
      <c r="R87" s="41"/>
      <c r="S87" s="41"/>
      <c r="T87" s="41"/>
      <c r="U87" s="41"/>
      <c r="V87" s="41"/>
      <c r="W87" s="41"/>
      <c r="X87" s="128"/>
      <c r="Y87" s="41"/>
    </row>
    <row r="88" spans="1:25" ht="15.75" customHeight="1" x14ac:dyDescent="0.35">
      <c r="A88" s="41"/>
      <c r="B88" s="41"/>
      <c r="C88" s="41"/>
      <c r="D88" s="41"/>
      <c r="E88" s="41"/>
      <c r="F88" s="41"/>
      <c r="G88" s="41"/>
      <c r="H88" s="41"/>
      <c r="I88" s="41"/>
      <c r="J88" s="41"/>
      <c r="K88" s="41"/>
      <c r="L88" s="41"/>
      <c r="M88" s="41"/>
      <c r="N88" s="41"/>
      <c r="O88" s="41"/>
      <c r="P88" s="41"/>
      <c r="Q88" s="41"/>
      <c r="R88" s="41"/>
      <c r="S88" s="41"/>
      <c r="T88" s="41"/>
      <c r="U88" s="41"/>
      <c r="V88" s="41"/>
      <c r="W88" s="41"/>
      <c r="X88" s="128"/>
      <c r="Y88" s="41"/>
    </row>
    <row r="89" spans="1:25" ht="15.75" customHeight="1" x14ac:dyDescent="0.35">
      <c r="A89" s="41"/>
      <c r="B89" s="41"/>
      <c r="C89" s="41"/>
      <c r="D89" s="41"/>
      <c r="E89" s="41"/>
      <c r="F89" s="41"/>
      <c r="G89" s="41"/>
      <c r="H89" s="41"/>
      <c r="I89" s="41"/>
      <c r="J89" s="41"/>
      <c r="K89" s="41"/>
      <c r="L89" s="41"/>
      <c r="M89" s="41"/>
      <c r="N89" s="41"/>
      <c r="O89" s="41"/>
      <c r="P89" s="41"/>
      <c r="Q89" s="41"/>
      <c r="R89" s="41"/>
      <c r="S89" s="41"/>
      <c r="T89" s="41"/>
      <c r="U89" s="41"/>
      <c r="V89" s="41"/>
      <c r="W89" s="41"/>
      <c r="X89" s="128"/>
      <c r="Y89" s="41"/>
    </row>
    <row r="90" spans="1:25" ht="15.75" customHeight="1" x14ac:dyDescent="0.35">
      <c r="A90" s="41"/>
      <c r="B90" s="41"/>
      <c r="C90" s="41"/>
      <c r="D90" s="41"/>
      <c r="E90" s="41"/>
      <c r="F90" s="41"/>
      <c r="G90" s="41"/>
      <c r="H90" s="41"/>
      <c r="I90" s="41"/>
      <c r="J90" s="41"/>
      <c r="K90" s="41"/>
      <c r="L90" s="41"/>
      <c r="M90" s="41"/>
      <c r="N90" s="41"/>
      <c r="O90" s="41"/>
      <c r="P90" s="41"/>
      <c r="Q90" s="41"/>
      <c r="R90" s="41"/>
      <c r="S90" s="41"/>
      <c r="T90" s="41"/>
      <c r="U90" s="41"/>
      <c r="V90" s="41"/>
      <c r="W90" s="41"/>
      <c r="X90" s="128"/>
      <c r="Y90" s="41"/>
    </row>
    <row r="91" spans="1:25" ht="15.75" customHeight="1" x14ac:dyDescent="0.35">
      <c r="A91" s="41"/>
      <c r="B91" s="41"/>
      <c r="C91" s="41"/>
      <c r="D91" s="41"/>
      <c r="E91" s="41"/>
      <c r="F91" s="41"/>
      <c r="G91" s="41"/>
      <c r="H91" s="41"/>
      <c r="I91" s="41"/>
      <c r="J91" s="41"/>
      <c r="K91" s="41"/>
      <c r="L91" s="41"/>
      <c r="M91" s="41"/>
      <c r="N91" s="41"/>
      <c r="O91" s="41"/>
      <c r="P91" s="41"/>
      <c r="Q91" s="41"/>
      <c r="R91" s="41"/>
      <c r="S91" s="41"/>
      <c r="T91" s="41"/>
      <c r="U91" s="41"/>
      <c r="V91" s="41"/>
      <c r="W91" s="41"/>
      <c r="X91" s="128"/>
      <c r="Y91" s="41"/>
    </row>
    <row r="92" spans="1:25" ht="15.75" customHeight="1" x14ac:dyDescent="0.35">
      <c r="A92" s="41"/>
      <c r="B92" s="41"/>
      <c r="C92" s="41"/>
      <c r="D92" s="41"/>
      <c r="E92" s="41"/>
      <c r="F92" s="41"/>
      <c r="G92" s="41"/>
      <c r="H92" s="41"/>
      <c r="I92" s="41"/>
      <c r="J92" s="41"/>
      <c r="K92" s="41"/>
      <c r="L92" s="41"/>
      <c r="M92" s="41"/>
      <c r="N92" s="41"/>
      <c r="O92" s="41"/>
      <c r="P92" s="41"/>
      <c r="Q92" s="41"/>
      <c r="R92" s="41"/>
      <c r="S92" s="41"/>
      <c r="T92" s="41"/>
      <c r="U92" s="41"/>
      <c r="V92" s="41"/>
      <c r="W92" s="41"/>
      <c r="X92" s="128"/>
      <c r="Y92" s="41"/>
    </row>
    <row r="93" spans="1:25" ht="15.75" customHeight="1" x14ac:dyDescent="0.35">
      <c r="A93" s="41"/>
      <c r="B93" s="41"/>
      <c r="C93" s="41"/>
      <c r="D93" s="41"/>
      <c r="E93" s="41"/>
      <c r="F93" s="41"/>
      <c r="G93" s="41"/>
      <c r="H93" s="41"/>
      <c r="I93" s="41"/>
      <c r="J93" s="41"/>
      <c r="K93" s="41"/>
      <c r="L93" s="41"/>
      <c r="M93" s="41"/>
      <c r="N93" s="41"/>
      <c r="O93" s="41"/>
      <c r="P93" s="41"/>
      <c r="Q93" s="41"/>
      <c r="R93" s="41"/>
      <c r="S93" s="41"/>
      <c r="T93" s="41"/>
      <c r="U93" s="41"/>
      <c r="V93" s="41"/>
      <c r="W93" s="41"/>
      <c r="X93" s="128"/>
      <c r="Y93" s="41"/>
    </row>
    <row r="94" spans="1:25" ht="15.75" customHeight="1" x14ac:dyDescent="0.35">
      <c r="A94" s="41"/>
      <c r="B94" s="41"/>
      <c r="C94" s="41"/>
      <c r="D94" s="41"/>
      <c r="E94" s="41"/>
      <c r="F94" s="41"/>
      <c r="G94" s="41"/>
      <c r="H94" s="41"/>
      <c r="I94" s="41"/>
      <c r="J94" s="41"/>
      <c r="K94" s="41"/>
      <c r="L94" s="41"/>
      <c r="M94" s="41"/>
      <c r="N94" s="41"/>
      <c r="O94" s="41"/>
      <c r="P94" s="41"/>
      <c r="Q94" s="41"/>
      <c r="R94" s="41"/>
      <c r="S94" s="41"/>
      <c r="T94" s="41"/>
      <c r="U94" s="41"/>
      <c r="V94" s="41"/>
      <c r="W94" s="41"/>
      <c r="X94" s="128"/>
      <c r="Y94" s="41"/>
    </row>
    <row r="95" spans="1:25" ht="15.75" customHeight="1" x14ac:dyDescent="0.35">
      <c r="A95" s="41"/>
      <c r="B95" s="41"/>
      <c r="C95" s="41"/>
      <c r="D95" s="41"/>
      <c r="E95" s="41"/>
      <c r="F95" s="41"/>
      <c r="G95" s="41"/>
      <c r="H95" s="41"/>
      <c r="I95" s="41"/>
      <c r="J95" s="41"/>
      <c r="K95" s="41"/>
      <c r="L95" s="41"/>
      <c r="M95" s="41"/>
      <c r="N95" s="41"/>
      <c r="O95" s="41"/>
      <c r="P95" s="41"/>
      <c r="Q95" s="41"/>
      <c r="R95" s="41"/>
      <c r="S95" s="41"/>
      <c r="T95" s="41"/>
      <c r="U95" s="41"/>
      <c r="V95" s="41"/>
      <c r="W95" s="41"/>
      <c r="X95" s="128"/>
      <c r="Y95" s="41"/>
    </row>
    <row r="96" spans="1:25" ht="15.75" customHeight="1" x14ac:dyDescent="0.35">
      <c r="A96" s="41"/>
      <c r="B96" s="41"/>
      <c r="C96" s="41"/>
      <c r="D96" s="41"/>
      <c r="E96" s="41"/>
      <c r="F96" s="41"/>
      <c r="G96" s="41"/>
      <c r="H96" s="41"/>
      <c r="I96" s="41"/>
      <c r="J96" s="41"/>
      <c r="K96" s="41"/>
      <c r="L96" s="41"/>
      <c r="M96" s="41"/>
      <c r="N96" s="41"/>
      <c r="O96" s="41"/>
      <c r="P96" s="41"/>
      <c r="Q96" s="41"/>
      <c r="R96" s="41"/>
      <c r="S96" s="41"/>
      <c r="T96" s="41"/>
      <c r="U96" s="41"/>
      <c r="V96" s="41"/>
      <c r="W96" s="41"/>
      <c r="X96" s="128"/>
      <c r="Y96" s="41"/>
    </row>
    <row r="97" spans="1:25" ht="15.75" customHeight="1" x14ac:dyDescent="0.35">
      <c r="A97" s="41"/>
      <c r="B97" s="41"/>
      <c r="C97" s="41"/>
      <c r="D97" s="41"/>
      <c r="E97" s="41"/>
      <c r="F97" s="41"/>
      <c r="G97" s="41"/>
      <c r="H97" s="41"/>
      <c r="I97" s="41"/>
      <c r="J97" s="41"/>
      <c r="K97" s="41"/>
      <c r="L97" s="41"/>
      <c r="M97" s="41"/>
      <c r="N97" s="41"/>
      <c r="O97" s="41"/>
      <c r="P97" s="41"/>
      <c r="Q97" s="41"/>
      <c r="R97" s="41"/>
      <c r="S97" s="41"/>
      <c r="T97" s="41"/>
      <c r="U97" s="41"/>
      <c r="V97" s="41"/>
      <c r="W97" s="41"/>
      <c r="X97" s="128"/>
      <c r="Y97" s="41"/>
    </row>
    <row r="98" spans="1:25" ht="15.75" customHeight="1" x14ac:dyDescent="0.35">
      <c r="A98" s="41"/>
      <c r="B98" s="41"/>
      <c r="C98" s="41"/>
      <c r="D98" s="41"/>
      <c r="E98" s="41"/>
      <c r="F98" s="41"/>
      <c r="G98" s="41"/>
      <c r="H98" s="41"/>
      <c r="I98" s="41"/>
      <c r="J98" s="41"/>
      <c r="K98" s="41"/>
      <c r="L98" s="41"/>
      <c r="M98" s="41"/>
      <c r="N98" s="41"/>
      <c r="O98" s="41"/>
      <c r="P98" s="41"/>
      <c r="Q98" s="41"/>
      <c r="R98" s="41"/>
      <c r="S98" s="41"/>
      <c r="T98" s="41"/>
      <c r="U98" s="41"/>
      <c r="V98" s="41"/>
      <c r="W98" s="41"/>
      <c r="X98" s="128"/>
      <c r="Y98" s="41"/>
    </row>
    <row r="99" spans="1:25" ht="15.75" customHeight="1" x14ac:dyDescent="0.35">
      <c r="A99" s="41"/>
      <c r="B99" s="41"/>
      <c r="C99" s="41"/>
      <c r="D99" s="41"/>
      <c r="E99" s="41"/>
      <c r="F99" s="41"/>
      <c r="G99" s="41"/>
      <c r="H99" s="41"/>
      <c r="I99" s="41"/>
      <c r="J99" s="41"/>
      <c r="K99" s="41"/>
      <c r="L99" s="41"/>
      <c r="M99" s="41"/>
      <c r="N99" s="41"/>
      <c r="O99" s="41"/>
      <c r="P99" s="41"/>
      <c r="Q99" s="41"/>
      <c r="R99" s="41"/>
      <c r="S99" s="41"/>
      <c r="T99" s="41"/>
      <c r="U99" s="41"/>
      <c r="V99" s="41"/>
      <c r="W99" s="41"/>
      <c r="X99" s="128"/>
      <c r="Y99" s="41"/>
    </row>
    <row r="100" spans="1:25" ht="15.75" customHeight="1" x14ac:dyDescent="0.35">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128"/>
      <c r="Y100" s="41"/>
    </row>
    <row r="101" spans="1:25" ht="15.75" customHeight="1" x14ac:dyDescent="0.35">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128"/>
      <c r="Y101" s="41"/>
    </row>
    <row r="102" spans="1:25" ht="15.75" customHeight="1" x14ac:dyDescent="0.35">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128"/>
      <c r="Y102" s="41"/>
    </row>
    <row r="103" spans="1:25" ht="15.75" customHeight="1" x14ac:dyDescent="0.35">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128"/>
      <c r="Y103" s="41"/>
    </row>
    <row r="104" spans="1:25" ht="15.75" customHeight="1" x14ac:dyDescent="0.35">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128"/>
      <c r="Y104" s="41"/>
    </row>
    <row r="105" spans="1:25" ht="15.75" customHeight="1" x14ac:dyDescent="0.35">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128"/>
      <c r="Y105" s="41"/>
    </row>
    <row r="106" spans="1:25" ht="15.75" customHeight="1" x14ac:dyDescent="0.35">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128"/>
      <c r="Y106" s="41"/>
    </row>
    <row r="107" spans="1:25" ht="15.75" customHeight="1" x14ac:dyDescent="0.35">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128"/>
      <c r="Y107" s="41"/>
    </row>
    <row r="108" spans="1:25" ht="15.75" customHeight="1" x14ac:dyDescent="0.35">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128"/>
      <c r="Y108" s="41"/>
    </row>
    <row r="109" spans="1:25" ht="15.75" customHeight="1" x14ac:dyDescent="0.35">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128"/>
      <c r="Y109" s="41"/>
    </row>
    <row r="110" spans="1:25" ht="15.75" customHeight="1" x14ac:dyDescent="0.35">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128"/>
      <c r="Y110" s="41"/>
    </row>
    <row r="111" spans="1:25" ht="15.75" customHeight="1" x14ac:dyDescent="0.35">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128"/>
      <c r="Y111" s="41"/>
    </row>
    <row r="112" spans="1:25" ht="15.75" customHeight="1" x14ac:dyDescent="0.35">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128"/>
      <c r="Y112" s="41"/>
    </row>
    <row r="113" spans="1:25" ht="15.75" customHeight="1" x14ac:dyDescent="0.35">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128"/>
      <c r="Y113" s="41"/>
    </row>
    <row r="114" spans="1:25" ht="15.75" customHeight="1" x14ac:dyDescent="0.35">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128"/>
      <c r="Y114" s="41"/>
    </row>
    <row r="115" spans="1:25" ht="15.75" customHeight="1" x14ac:dyDescent="0.35">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128"/>
      <c r="Y115" s="41"/>
    </row>
    <row r="116" spans="1:25" ht="15.75" customHeight="1" x14ac:dyDescent="0.35">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128"/>
      <c r="Y116" s="41"/>
    </row>
    <row r="117" spans="1:25" ht="15.75" customHeight="1" x14ac:dyDescent="0.35">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128"/>
      <c r="Y117" s="41"/>
    </row>
    <row r="118" spans="1:25" ht="15.75" customHeight="1" x14ac:dyDescent="0.35">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128"/>
      <c r="Y118" s="41"/>
    </row>
    <row r="119" spans="1:25" ht="15.75" customHeight="1" x14ac:dyDescent="0.35">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128"/>
      <c r="Y119" s="41"/>
    </row>
    <row r="120" spans="1:25" ht="15.75" customHeight="1" x14ac:dyDescent="0.35">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128"/>
      <c r="Y120" s="41"/>
    </row>
    <row r="121" spans="1:25" ht="15.75" customHeight="1" x14ac:dyDescent="0.35">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128"/>
      <c r="Y121" s="41"/>
    </row>
    <row r="122" spans="1:25" ht="15.75" customHeight="1" x14ac:dyDescent="0.35">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128"/>
      <c r="Y122" s="41"/>
    </row>
    <row r="123" spans="1:25" ht="15.75" customHeight="1" x14ac:dyDescent="0.35">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128"/>
      <c r="Y123" s="41"/>
    </row>
    <row r="124" spans="1:25" ht="15.75" customHeight="1" x14ac:dyDescent="0.35">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128"/>
      <c r="Y124" s="41"/>
    </row>
    <row r="125" spans="1:25" ht="15.75" customHeight="1" x14ac:dyDescent="0.35">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128"/>
      <c r="Y125" s="41"/>
    </row>
    <row r="126" spans="1:25" ht="15.75" customHeight="1" x14ac:dyDescent="0.35">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128"/>
      <c r="Y126" s="41"/>
    </row>
    <row r="127" spans="1:25" ht="15.75" customHeight="1" x14ac:dyDescent="0.35">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128"/>
      <c r="Y127" s="41"/>
    </row>
    <row r="128" spans="1:25" ht="15.75" customHeight="1" x14ac:dyDescent="0.35">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128"/>
      <c r="Y128" s="41"/>
    </row>
    <row r="129" spans="1:25" ht="15.75" customHeight="1" x14ac:dyDescent="0.35">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128"/>
      <c r="Y129" s="41"/>
    </row>
    <row r="130" spans="1:25" ht="15.75" customHeight="1" x14ac:dyDescent="0.35">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128"/>
      <c r="Y130" s="41"/>
    </row>
    <row r="131" spans="1:25" ht="15.75" customHeight="1" x14ac:dyDescent="0.35">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128"/>
      <c r="Y131" s="41"/>
    </row>
    <row r="132" spans="1:25" ht="15.75" customHeight="1" x14ac:dyDescent="0.35">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128"/>
      <c r="Y132" s="41"/>
    </row>
    <row r="133" spans="1:25" ht="15.75" customHeight="1" x14ac:dyDescent="0.35">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128"/>
      <c r="Y133" s="41"/>
    </row>
    <row r="134" spans="1:25" ht="15.75" customHeight="1" x14ac:dyDescent="0.35">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128"/>
      <c r="Y134" s="41"/>
    </row>
    <row r="135" spans="1:25" ht="15.75" customHeight="1" x14ac:dyDescent="0.35">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128"/>
      <c r="Y135" s="41"/>
    </row>
    <row r="136" spans="1:25" ht="15.75" customHeight="1" x14ac:dyDescent="0.35">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128"/>
      <c r="Y136" s="41"/>
    </row>
    <row r="137" spans="1:25" ht="15.75" customHeight="1" x14ac:dyDescent="0.35">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128"/>
      <c r="Y137" s="41"/>
    </row>
    <row r="138" spans="1:25" ht="15.75" customHeight="1" x14ac:dyDescent="0.35">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128"/>
      <c r="Y138" s="41"/>
    </row>
    <row r="139" spans="1:25" ht="15.75" customHeight="1" x14ac:dyDescent="0.35">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128"/>
      <c r="Y139" s="41"/>
    </row>
    <row r="140" spans="1:25" ht="15.75" customHeight="1" x14ac:dyDescent="0.35">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128"/>
      <c r="Y140" s="41"/>
    </row>
    <row r="141" spans="1:25" ht="15.75" customHeight="1" x14ac:dyDescent="0.35">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128"/>
      <c r="Y141" s="41"/>
    </row>
    <row r="142" spans="1:25" ht="15.75" customHeight="1" x14ac:dyDescent="0.35">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128"/>
      <c r="Y142" s="41"/>
    </row>
    <row r="143" spans="1:25" ht="15.75" customHeight="1" x14ac:dyDescent="0.35">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128"/>
      <c r="Y143" s="41"/>
    </row>
    <row r="144" spans="1:25" ht="15.75" customHeight="1" x14ac:dyDescent="0.35">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128"/>
      <c r="Y144" s="41"/>
    </row>
    <row r="145" spans="1:25" ht="15.75" customHeight="1" x14ac:dyDescent="0.35">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128"/>
      <c r="Y145" s="41"/>
    </row>
    <row r="146" spans="1:25" ht="15.75" customHeight="1" x14ac:dyDescent="0.35">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128"/>
      <c r="Y146" s="41"/>
    </row>
    <row r="147" spans="1:25" ht="15.75" customHeight="1" x14ac:dyDescent="0.35">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128"/>
      <c r="Y147" s="41"/>
    </row>
    <row r="148" spans="1:25" ht="15.75" customHeight="1" x14ac:dyDescent="0.35">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128"/>
      <c r="Y148" s="41"/>
    </row>
    <row r="149" spans="1:25" ht="15.75" customHeight="1" x14ac:dyDescent="0.35">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128"/>
      <c r="Y149" s="41"/>
    </row>
    <row r="150" spans="1:25" ht="15.75" customHeight="1" x14ac:dyDescent="0.35">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128"/>
      <c r="Y150" s="41"/>
    </row>
    <row r="151" spans="1:25" ht="15.75" customHeight="1" x14ac:dyDescent="0.35">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128"/>
      <c r="Y151" s="41"/>
    </row>
    <row r="152" spans="1:25" ht="15.75" customHeight="1" x14ac:dyDescent="0.35">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128"/>
      <c r="Y152" s="41"/>
    </row>
    <row r="153" spans="1:25" ht="15.75" customHeight="1" x14ac:dyDescent="0.35">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128"/>
      <c r="Y153" s="41"/>
    </row>
    <row r="154" spans="1:25" ht="15.75" customHeight="1" x14ac:dyDescent="0.35">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128"/>
      <c r="Y154" s="41"/>
    </row>
    <row r="155" spans="1:25" ht="15.75" customHeight="1" x14ac:dyDescent="0.35">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128"/>
      <c r="Y155" s="41"/>
    </row>
    <row r="156" spans="1:25" ht="15.75" customHeight="1" x14ac:dyDescent="0.35">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128"/>
      <c r="Y156" s="41"/>
    </row>
    <row r="157" spans="1:25" ht="15.75" customHeight="1" x14ac:dyDescent="0.35">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128"/>
      <c r="Y157" s="41"/>
    </row>
    <row r="158" spans="1:25" ht="15.75" customHeight="1" x14ac:dyDescent="0.35">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128"/>
      <c r="Y158" s="41"/>
    </row>
    <row r="159" spans="1:25" ht="15.75" customHeight="1" x14ac:dyDescent="0.35">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128"/>
      <c r="Y159" s="41"/>
    </row>
    <row r="160" spans="1:25" ht="15.75" customHeight="1" x14ac:dyDescent="0.35">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128"/>
      <c r="Y160" s="41"/>
    </row>
    <row r="161" spans="1:25" ht="15.75" customHeight="1" x14ac:dyDescent="0.35">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128"/>
      <c r="Y161" s="41"/>
    </row>
    <row r="162" spans="1:25" ht="15.75" customHeight="1" x14ac:dyDescent="0.35">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128"/>
      <c r="Y162" s="41"/>
    </row>
    <row r="163" spans="1:25" ht="15.75" customHeight="1" x14ac:dyDescent="0.35">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128"/>
      <c r="Y163" s="41"/>
    </row>
    <row r="164" spans="1:25" ht="15.75" customHeight="1" x14ac:dyDescent="0.35">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128"/>
      <c r="Y164" s="41"/>
    </row>
    <row r="165" spans="1:25" ht="15.75" customHeight="1" x14ac:dyDescent="0.35">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128"/>
      <c r="Y165" s="41"/>
    </row>
    <row r="166" spans="1:25" ht="15.75" customHeight="1" x14ac:dyDescent="0.35">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128"/>
      <c r="Y166" s="41"/>
    </row>
    <row r="167" spans="1:25" ht="15.75" customHeight="1" x14ac:dyDescent="0.35">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128"/>
      <c r="Y167" s="41"/>
    </row>
    <row r="168" spans="1:25" ht="15.75" customHeight="1" x14ac:dyDescent="0.35">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128"/>
      <c r="Y168" s="41"/>
    </row>
    <row r="169" spans="1:25" ht="15.75" customHeight="1" x14ac:dyDescent="0.35">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128"/>
      <c r="Y169" s="41"/>
    </row>
    <row r="170" spans="1:25" ht="15.75" customHeight="1" x14ac:dyDescent="0.35">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128"/>
      <c r="Y170" s="41"/>
    </row>
    <row r="171" spans="1:25" ht="15.75" customHeight="1" x14ac:dyDescent="0.35">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128"/>
      <c r="Y171" s="41"/>
    </row>
    <row r="172" spans="1:25" ht="15.75" customHeight="1" x14ac:dyDescent="0.35">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128"/>
      <c r="Y172" s="41"/>
    </row>
    <row r="173" spans="1:25" ht="15.75" customHeight="1" x14ac:dyDescent="0.35">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128"/>
      <c r="Y173" s="41"/>
    </row>
    <row r="174" spans="1:25" ht="15.75" customHeight="1" x14ac:dyDescent="0.35">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128"/>
      <c r="Y174" s="41"/>
    </row>
    <row r="175" spans="1:25" ht="15.75" customHeight="1" x14ac:dyDescent="0.35">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128"/>
      <c r="Y175" s="41"/>
    </row>
    <row r="176" spans="1:25" ht="15.75" customHeight="1" x14ac:dyDescent="0.35">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128"/>
      <c r="Y176" s="41"/>
    </row>
    <row r="177" spans="1:25" ht="15.75" customHeight="1" x14ac:dyDescent="0.35">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128"/>
      <c r="Y177" s="41"/>
    </row>
    <row r="178" spans="1:25" ht="15.75" customHeight="1" x14ac:dyDescent="0.35">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128"/>
      <c r="Y178" s="41"/>
    </row>
    <row r="179" spans="1:25" ht="15.75" customHeight="1" x14ac:dyDescent="0.35">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128"/>
      <c r="Y179" s="41"/>
    </row>
    <row r="180" spans="1:25" ht="15.75" customHeight="1" x14ac:dyDescent="0.35">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128"/>
      <c r="Y180" s="41"/>
    </row>
    <row r="181" spans="1:25" ht="15.75" customHeight="1" x14ac:dyDescent="0.35">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128"/>
      <c r="Y181" s="41"/>
    </row>
    <row r="182" spans="1:25" ht="15.75" customHeight="1" x14ac:dyDescent="0.35">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128"/>
      <c r="Y182" s="41"/>
    </row>
    <row r="183" spans="1:25" ht="15.75" customHeight="1" x14ac:dyDescent="0.35">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128"/>
      <c r="Y183" s="41"/>
    </row>
    <row r="184" spans="1:25" ht="15.75" customHeight="1" x14ac:dyDescent="0.35">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128"/>
      <c r="Y184" s="41"/>
    </row>
    <row r="185" spans="1:25" ht="15.75" customHeight="1" x14ac:dyDescent="0.35">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128"/>
      <c r="Y185" s="41"/>
    </row>
    <row r="186" spans="1:25" ht="15.75" customHeight="1" x14ac:dyDescent="0.35">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128"/>
      <c r="Y186" s="41"/>
    </row>
    <row r="187" spans="1:25" ht="15.75" customHeight="1" x14ac:dyDescent="0.35">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128"/>
      <c r="Y187" s="41"/>
    </row>
    <row r="188" spans="1:25" ht="15.75" customHeight="1" x14ac:dyDescent="0.35">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128"/>
      <c r="Y188" s="41"/>
    </row>
    <row r="189" spans="1:25" ht="15.75" customHeight="1" x14ac:dyDescent="0.35">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128"/>
      <c r="Y189" s="41"/>
    </row>
    <row r="190" spans="1:25" ht="15.75" customHeight="1" x14ac:dyDescent="0.35">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128"/>
      <c r="Y190" s="41"/>
    </row>
    <row r="191" spans="1:25" ht="15.75" customHeight="1" x14ac:dyDescent="0.35">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128"/>
      <c r="Y191" s="41"/>
    </row>
    <row r="192" spans="1:25" ht="15.75" customHeight="1" x14ac:dyDescent="0.35">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128"/>
      <c r="Y192" s="41"/>
    </row>
    <row r="193" spans="1:25" ht="15.75" customHeight="1" x14ac:dyDescent="0.35">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128"/>
      <c r="Y193" s="41"/>
    </row>
    <row r="194" spans="1:25" ht="15.75" customHeight="1" x14ac:dyDescent="0.35">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128"/>
      <c r="Y194" s="41"/>
    </row>
    <row r="195" spans="1:25" ht="15.75" customHeight="1" x14ac:dyDescent="0.35">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128"/>
      <c r="Y195" s="41"/>
    </row>
    <row r="196" spans="1:25" ht="15.75" customHeight="1" x14ac:dyDescent="0.35">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128"/>
      <c r="Y196" s="41"/>
    </row>
    <row r="197" spans="1:25" ht="15.75" customHeight="1" x14ac:dyDescent="0.35">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128"/>
      <c r="Y197" s="41"/>
    </row>
    <row r="198" spans="1:25" ht="15.75" customHeight="1" x14ac:dyDescent="0.35">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128"/>
      <c r="Y198" s="41"/>
    </row>
    <row r="199" spans="1:25" ht="15.75" customHeight="1" x14ac:dyDescent="0.35">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128"/>
      <c r="Y199" s="41"/>
    </row>
    <row r="200" spans="1:25" ht="15.75" customHeight="1" x14ac:dyDescent="0.35">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128"/>
      <c r="Y200" s="41"/>
    </row>
    <row r="201" spans="1:25" ht="15.75" customHeight="1" x14ac:dyDescent="0.35">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128"/>
      <c r="Y201" s="41"/>
    </row>
    <row r="202" spans="1:25" ht="15.75" customHeight="1" x14ac:dyDescent="0.35">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128"/>
      <c r="Y202" s="41"/>
    </row>
    <row r="203" spans="1:25" ht="15.75" customHeight="1" x14ac:dyDescent="0.35">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128"/>
      <c r="Y203" s="41"/>
    </row>
    <row r="204" spans="1:25" ht="15.75" customHeight="1" x14ac:dyDescent="0.35">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128"/>
      <c r="Y204" s="41"/>
    </row>
    <row r="205" spans="1:25" ht="15.75" customHeight="1" x14ac:dyDescent="0.35">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128"/>
      <c r="Y205" s="41"/>
    </row>
    <row r="206" spans="1:25" ht="15.75" customHeight="1" x14ac:dyDescent="0.35">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128"/>
      <c r="Y206" s="41"/>
    </row>
    <row r="207" spans="1:25" ht="15.75" customHeight="1" x14ac:dyDescent="0.35">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128"/>
      <c r="Y207" s="41"/>
    </row>
    <row r="208" spans="1:25" ht="15.75" customHeight="1" x14ac:dyDescent="0.35">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128"/>
      <c r="Y208" s="41"/>
    </row>
    <row r="209" spans="1:25" ht="15.75" customHeight="1" x14ac:dyDescent="0.35">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128"/>
      <c r="Y209" s="41"/>
    </row>
    <row r="210" spans="1:25" ht="15.75" customHeight="1" x14ac:dyDescent="0.35">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128"/>
      <c r="Y210" s="41"/>
    </row>
    <row r="211" spans="1:25" ht="15.75" customHeight="1" x14ac:dyDescent="0.35">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128"/>
      <c r="Y211" s="41"/>
    </row>
    <row r="212" spans="1:25" ht="15.75" customHeight="1" x14ac:dyDescent="0.35">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128"/>
      <c r="Y212" s="41"/>
    </row>
    <row r="213" spans="1:25" ht="15.75" customHeight="1" x14ac:dyDescent="0.35">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128"/>
      <c r="Y213" s="41"/>
    </row>
    <row r="214" spans="1:25" ht="15.75" customHeight="1" x14ac:dyDescent="0.35">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128"/>
      <c r="Y214" s="41"/>
    </row>
    <row r="215" spans="1:25" ht="15.75" customHeight="1" x14ac:dyDescent="0.35">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128"/>
      <c r="Y215" s="41"/>
    </row>
    <row r="216" spans="1:25" ht="15.75" customHeight="1" x14ac:dyDescent="0.35">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128"/>
      <c r="Y216" s="41"/>
    </row>
    <row r="217" spans="1:25" ht="15.75" customHeight="1" x14ac:dyDescent="0.35">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128"/>
      <c r="Y217" s="41"/>
    </row>
    <row r="218" spans="1:25" ht="15.75" customHeight="1" x14ac:dyDescent="0.35">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128"/>
      <c r="Y218" s="41"/>
    </row>
    <row r="219" spans="1:25" ht="15.75" customHeight="1" x14ac:dyDescent="0.35">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128"/>
      <c r="Y219" s="41"/>
    </row>
    <row r="220" spans="1:25" ht="15.75" customHeight="1" x14ac:dyDescent="0.35">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128"/>
      <c r="Y220" s="41"/>
    </row>
    <row r="221" spans="1:25" ht="15.75" customHeight="1" x14ac:dyDescent="0.35">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128"/>
      <c r="Y221" s="41"/>
    </row>
    <row r="222" spans="1:25" ht="15.75" customHeight="1" x14ac:dyDescent="0.35">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128"/>
      <c r="Y222" s="41"/>
    </row>
    <row r="223" spans="1:25" ht="15.75" customHeight="1" x14ac:dyDescent="0.35">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128"/>
      <c r="Y223" s="41"/>
    </row>
    <row r="224" spans="1:25" ht="15.75" customHeight="1" x14ac:dyDescent="0.35">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128"/>
      <c r="Y224" s="41"/>
    </row>
    <row r="225" spans="1:25" ht="15.75" customHeight="1" x14ac:dyDescent="0.35">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128"/>
      <c r="Y225" s="41"/>
    </row>
    <row r="226" spans="1:25" ht="15.75" customHeight="1" x14ac:dyDescent="0.35">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128"/>
      <c r="Y226" s="41"/>
    </row>
    <row r="227" spans="1:25" ht="15.75" customHeight="1" x14ac:dyDescent="0.35">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128"/>
      <c r="Y227" s="41"/>
    </row>
    <row r="228" spans="1:25" ht="15.75" customHeight="1" x14ac:dyDescent="0.35">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128"/>
      <c r="Y228" s="41"/>
    </row>
    <row r="229" spans="1:25" ht="15.75" customHeight="1" x14ac:dyDescent="0.35">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128"/>
      <c r="Y229" s="41"/>
    </row>
    <row r="230" spans="1:25" ht="15.75" customHeight="1" x14ac:dyDescent="0.35">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128"/>
      <c r="Y230" s="41"/>
    </row>
    <row r="231" spans="1:25" ht="15.75" customHeight="1" x14ac:dyDescent="0.35">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128"/>
      <c r="Y231" s="41"/>
    </row>
    <row r="232" spans="1:25" ht="15.75" customHeight="1" x14ac:dyDescent="0.35">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128"/>
      <c r="Y232" s="41"/>
    </row>
    <row r="233" spans="1:25" ht="15.75" customHeight="1" x14ac:dyDescent="0.35">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128"/>
      <c r="Y233" s="41"/>
    </row>
    <row r="234" spans="1:25" ht="15.75" customHeight="1" x14ac:dyDescent="0.35">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128"/>
      <c r="Y234" s="41"/>
    </row>
    <row r="235" spans="1:25" ht="15.75" customHeight="1" x14ac:dyDescent="0.35">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128"/>
      <c r="Y235" s="41"/>
    </row>
    <row r="236" spans="1:25" ht="15.75" customHeight="1" x14ac:dyDescent="0.35">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128"/>
      <c r="Y236" s="41"/>
    </row>
    <row r="237" spans="1:25" ht="15.75" customHeight="1" x14ac:dyDescent="0.35">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128"/>
      <c r="Y237" s="41"/>
    </row>
    <row r="238" spans="1:25" ht="15.75" customHeight="1" x14ac:dyDescent="0.35">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128"/>
      <c r="Y238" s="41"/>
    </row>
    <row r="239" spans="1:25" ht="15.75" customHeight="1" x14ac:dyDescent="0.35">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128"/>
      <c r="Y239" s="41"/>
    </row>
    <row r="240" spans="1:25" ht="15.75" customHeight="1" x14ac:dyDescent="0.35">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128"/>
      <c r="Y240" s="41"/>
    </row>
    <row r="241" spans="1:25" ht="15.75" customHeight="1" x14ac:dyDescent="0.35">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128"/>
      <c r="Y241" s="41"/>
    </row>
    <row r="242" spans="1:25" ht="15.75" customHeight="1" x14ac:dyDescent="0.35">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128"/>
      <c r="Y242" s="41"/>
    </row>
    <row r="243" spans="1:25" ht="15.75" customHeight="1" x14ac:dyDescent="0.35">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128"/>
      <c r="Y243" s="41"/>
    </row>
    <row r="244" spans="1:25" ht="15.75" customHeight="1" x14ac:dyDescent="0.35">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128"/>
      <c r="Y244" s="41"/>
    </row>
    <row r="245" spans="1:25" ht="15.75" customHeight="1" x14ac:dyDescent="0.35">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128"/>
      <c r="Y245" s="41"/>
    </row>
    <row r="246" spans="1:25" ht="15.75" customHeight="1" x14ac:dyDescent="0.35">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128"/>
      <c r="Y246" s="41"/>
    </row>
    <row r="247" spans="1:25" ht="15.75" customHeight="1" x14ac:dyDescent="0.35">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128"/>
      <c r="Y247" s="41"/>
    </row>
    <row r="248" spans="1:25" ht="15.75" customHeight="1" x14ac:dyDescent="0.35">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128"/>
      <c r="Y248" s="41"/>
    </row>
    <row r="249" spans="1:25" ht="15.75" customHeight="1" x14ac:dyDescent="0.35">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128"/>
      <c r="Y249" s="41"/>
    </row>
    <row r="250" spans="1:25" ht="15.75" customHeight="1" x14ac:dyDescent="0.35">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128"/>
      <c r="Y250" s="41"/>
    </row>
    <row r="251" spans="1:25" ht="15.75" customHeight="1" x14ac:dyDescent="0.35">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128"/>
      <c r="Y251" s="41"/>
    </row>
    <row r="252" spans="1:25" ht="15.75" customHeight="1" x14ac:dyDescent="0.35">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128"/>
      <c r="Y252" s="41"/>
    </row>
    <row r="253" spans="1:25" ht="15.75" customHeight="1" x14ac:dyDescent="0.35">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128"/>
      <c r="Y253" s="41"/>
    </row>
    <row r="254" spans="1:25" ht="15.75" customHeight="1" x14ac:dyDescent="0.35">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128"/>
      <c r="Y254" s="41"/>
    </row>
    <row r="255" spans="1:25" ht="15.75" customHeight="1" x14ac:dyDescent="0.35">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128"/>
      <c r="Y255" s="41"/>
    </row>
    <row r="256" spans="1:25" ht="15.75" customHeight="1" x14ac:dyDescent="0.35">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128"/>
      <c r="Y256" s="41"/>
    </row>
    <row r="257" spans="1:25" ht="15.75" customHeight="1" x14ac:dyDescent="0.35">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128"/>
      <c r="Y257" s="41"/>
    </row>
    <row r="258" spans="1:25" ht="15.75" customHeight="1" x14ac:dyDescent="0.35">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128"/>
      <c r="Y258" s="41"/>
    </row>
    <row r="259" spans="1:25" ht="15.75" customHeight="1" x14ac:dyDescent="0.35">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128"/>
      <c r="Y259" s="41"/>
    </row>
    <row r="260" spans="1:25" ht="15.75" customHeight="1" x14ac:dyDescent="0.35"/>
    <row r="261" spans="1:25" ht="15.75" customHeight="1" x14ac:dyDescent="0.35"/>
    <row r="262" spans="1:25" ht="15.75" customHeight="1" x14ac:dyDescent="0.35"/>
    <row r="263" spans="1:25" ht="15.75" customHeight="1" x14ac:dyDescent="0.35"/>
    <row r="264" spans="1:25" ht="15.75" customHeight="1" x14ac:dyDescent="0.35"/>
    <row r="265" spans="1:25" ht="15.75" customHeight="1" x14ac:dyDescent="0.35"/>
    <row r="266" spans="1:25" ht="15.75" customHeight="1" x14ac:dyDescent="0.35"/>
    <row r="267" spans="1:25" ht="15.75" customHeight="1" x14ac:dyDescent="0.35"/>
    <row r="268" spans="1:25" ht="15.75" customHeight="1" x14ac:dyDescent="0.35"/>
    <row r="269" spans="1:25" ht="15.75" customHeight="1" x14ac:dyDescent="0.35"/>
    <row r="270" spans="1:25" ht="15.75" customHeight="1" x14ac:dyDescent="0.35"/>
    <row r="271" spans="1:25" ht="15.75" customHeight="1" x14ac:dyDescent="0.35"/>
    <row r="272" spans="1:25"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mergeCells count="3">
    <mergeCell ref="A3:A5"/>
    <mergeCell ref="B16:C16"/>
    <mergeCell ref="B34:C34"/>
  </mergeCells>
  <hyperlinks>
    <hyperlink ref="M6" r:id="rId1" xr:uid="{3ABCC78B-6962-4391-9F9D-84465EEB8177}"/>
  </hyperlinks>
  <pageMargins left="0.7" right="0.7" top="0.75" bottom="0.75" header="0.3" footer="0.3"/>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05434-75D7-4DD8-AFA6-D94DED4012BF}">
  <sheetPr>
    <tabColor theme="5" tint="-0.499984740745262"/>
    <outlinePr summaryBelow="0" summaryRight="0"/>
  </sheetPr>
  <dimension ref="A1:Z1000"/>
  <sheetViews>
    <sheetView workbookViewId="0">
      <selection sqref="A1:XFD1048576"/>
    </sheetView>
  </sheetViews>
  <sheetFormatPr defaultColWidth="12.6328125" defaultRowHeight="15" customHeight="1" x14ac:dyDescent="0.35"/>
  <cols>
    <col min="1" max="1" width="12.6328125" style="36" customWidth="1"/>
    <col min="2" max="2" width="13.08984375" style="36" customWidth="1"/>
    <col min="3" max="19" width="11.36328125" style="36" customWidth="1"/>
    <col min="20" max="16384" width="12.6328125" style="36"/>
  </cols>
  <sheetData>
    <row r="1" spans="1:26" ht="15.75" customHeight="1" x14ac:dyDescent="0.35">
      <c r="A1" s="128"/>
      <c r="B1" s="128"/>
      <c r="C1" s="128"/>
      <c r="D1" s="128"/>
      <c r="E1" s="128"/>
      <c r="F1" s="128"/>
      <c r="G1" s="128"/>
      <c r="H1" s="128"/>
      <c r="I1" s="128"/>
      <c r="J1" s="128"/>
      <c r="K1" s="128"/>
      <c r="L1" s="128"/>
      <c r="M1" s="128"/>
      <c r="N1" s="128"/>
      <c r="O1" s="128"/>
      <c r="P1" s="128"/>
      <c r="Q1" s="128"/>
      <c r="R1" s="128"/>
      <c r="S1" s="128"/>
      <c r="T1" s="128"/>
      <c r="U1" s="128"/>
      <c r="V1" s="128"/>
      <c r="W1" s="128"/>
      <c r="X1" s="128"/>
      <c r="Y1" s="128"/>
      <c r="Z1" s="128"/>
    </row>
    <row r="2" spans="1:26" ht="15.75" customHeight="1" x14ac:dyDescent="0.35">
      <c r="A2" s="128"/>
      <c r="B2" s="296" t="s">
        <v>345</v>
      </c>
      <c r="C2" s="128"/>
      <c r="D2" s="128"/>
      <c r="E2" s="128"/>
      <c r="F2" s="128"/>
      <c r="G2" s="128"/>
      <c r="H2" s="128"/>
      <c r="I2" s="128"/>
      <c r="J2" s="128"/>
      <c r="K2" s="128"/>
      <c r="L2" s="128"/>
      <c r="M2" s="128"/>
      <c r="N2" s="128"/>
      <c r="O2" s="128"/>
      <c r="P2" s="128"/>
      <c r="Q2" s="128"/>
      <c r="R2" s="128"/>
      <c r="S2" s="128"/>
      <c r="T2" s="208"/>
      <c r="U2" s="128"/>
      <c r="V2" s="128"/>
      <c r="W2" s="128"/>
      <c r="X2" s="128"/>
      <c r="Y2" s="128"/>
      <c r="Z2" s="128"/>
    </row>
    <row r="3" spans="1:26" ht="15.75" customHeight="1" x14ac:dyDescent="0.35">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row>
    <row r="4" spans="1:26" ht="20.25" customHeight="1" x14ac:dyDescent="0.35">
      <c r="A4" s="128"/>
      <c r="B4" s="261" t="s">
        <v>227</v>
      </c>
      <c r="C4" s="261" t="s">
        <v>1</v>
      </c>
      <c r="D4" s="259">
        <v>38108</v>
      </c>
      <c r="E4" s="259">
        <v>38504</v>
      </c>
      <c r="F4" s="259">
        <v>38899</v>
      </c>
      <c r="G4" s="259">
        <v>39295</v>
      </c>
      <c r="H4" s="259">
        <v>39692</v>
      </c>
      <c r="I4" s="260">
        <v>40087</v>
      </c>
      <c r="J4" s="260">
        <v>40483</v>
      </c>
      <c r="K4" s="260">
        <v>40878</v>
      </c>
      <c r="L4" s="340" t="s">
        <v>92</v>
      </c>
      <c r="M4" s="340" t="s">
        <v>93</v>
      </c>
      <c r="N4" s="340" t="s">
        <v>94</v>
      </c>
      <c r="O4" s="340" t="s">
        <v>95</v>
      </c>
      <c r="P4" s="340" t="s">
        <v>96</v>
      </c>
      <c r="Q4" s="340" t="s">
        <v>97</v>
      </c>
      <c r="R4" s="340" t="s">
        <v>98</v>
      </c>
      <c r="S4" s="340" t="s">
        <v>99</v>
      </c>
      <c r="T4" s="285" t="s">
        <v>100</v>
      </c>
      <c r="U4" s="261" t="s">
        <v>260</v>
      </c>
      <c r="V4" s="261" t="s">
        <v>261</v>
      </c>
      <c r="W4" s="128" t="s">
        <v>262</v>
      </c>
      <c r="X4" s="128"/>
      <c r="Y4" s="128"/>
      <c r="Z4" s="128"/>
    </row>
    <row r="5" spans="1:26" ht="20.25" customHeight="1" x14ac:dyDescent="0.35">
      <c r="A5" s="128"/>
      <c r="B5" s="262" t="s">
        <v>29</v>
      </c>
      <c r="C5" s="262" t="s">
        <v>346</v>
      </c>
      <c r="D5" s="262">
        <f>'Activity data'!C22</f>
        <v>2370</v>
      </c>
      <c r="E5" s="262">
        <f>'Activity data'!D22</f>
        <v>3452</v>
      </c>
      <c r="F5" s="262">
        <f>'Activity data'!E22</f>
        <v>1690</v>
      </c>
      <c r="G5" s="262">
        <f>'Activity data'!F22</f>
        <v>1680</v>
      </c>
      <c r="H5" s="262">
        <f>'Activity data'!G22</f>
        <v>1498</v>
      </c>
      <c r="I5" s="262">
        <f>'Activity data'!H22</f>
        <v>1324</v>
      </c>
      <c r="J5" s="262">
        <f>'Activity data'!I22</f>
        <v>731</v>
      </c>
      <c r="K5" s="262">
        <f>'Activity data'!J22</f>
        <v>640</v>
      </c>
      <c r="L5" s="262">
        <f>'Activity data'!K22</f>
        <v>572</v>
      </c>
      <c r="M5" s="262">
        <f>'Activity data'!L22</f>
        <v>284</v>
      </c>
      <c r="N5" s="262">
        <f>'Activity data'!M22</f>
        <v>279</v>
      </c>
      <c r="O5" s="262">
        <f>'Activity data'!N22</f>
        <v>196</v>
      </c>
      <c r="P5" s="262">
        <f>'Activity data'!O22</f>
        <v>120</v>
      </c>
      <c r="Q5" s="262">
        <f>'Activity data'!P22</f>
        <v>132</v>
      </c>
      <c r="R5" s="267">
        <f>'Activity data'!Q22</f>
        <v>89.51</v>
      </c>
      <c r="S5" s="262">
        <f>'Activity data'!R22</f>
        <v>81.37</v>
      </c>
      <c r="T5" s="262">
        <f>'Activity data'!S22</f>
        <v>34</v>
      </c>
      <c r="U5" s="262">
        <f>'Activity data'!T22</f>
        <v>22</v>
      </c>
      <c r="V5" s="262">
        <f>'Activity data'!U22</f>
        <v>52</v>
      </c>
      <c r="W5" s="262">
        <f>'Activity data'!V22</f>
        <v>42.058215651641092</v>
      </c>
      <c r="X5" s="128"/>
      <c r="Y5" s="128"/>
      <c r="Z5" s="128"/>
    </row>
    <row r="6" spans="1:26" ht="15.75" customHeight="1" x14ac:dyDescent="0.35">
      <c r="A6" s="128"/>
      <c r="B6" s="128"/>
      <c r="C6" s="128"/>
      <c r="D6" s="128"/>
      <c r="E6" s="128"/>
      <c r="F6" s="128"/>
      <c r="G6" s="128"/>
      <c r="H6" s="128"/>
      <c r="I6" s="128"/>
      <c r="J6" s="128"/>
      <c r="K6" s="128"/>
      <c r="L6" s="128"/>
      <c r="M6" s="128"/>
      <c r="N6" s="128"/>
      <c r="O6" s="128"/>
      <c r="P6" s="128"/>
      <c r="Q6" s="128"/>
      <c r="R6" s="128"/>
      <c r="S6" s="128"/>
      <c r="T6" s="128"/>
      <c r="U6" s="128"/>
      <c r="V6" s="128"/>
      <c r="W6" s="128"/>
      <c r="X6" s="128"/>
      <c r="Y6" s="128"/>
      <c r="Z6" s="128"/>
    </row>
    <row r="7" spans="1:26" ht="15.75" customHeight="1" x14ac:dyDescent="0.35">
      <c r="A7" s="128"/>
      <c r="B7" s="128"/>
      <c r="C7" s="128"/>
      <c r="D7" s="128"/>
      <c r="E7" s="128"/>
      <c r="F7" s="128"/>
      <c r="G7" s="128"/>
      <c r="H7" s="128"/>
      <c r="I7" s="128"/>
      <c r="J7" s="128"/>
      <c r="K7" s="128"/>
      <c r="L7" s="128"/>
      <c r="M7" s="128"/>
      <c r="N7" s="128"/>
      <c r="O7" s="128"/>
      <c r="P7" s="128"/>
      <c r="Q7" s="128"/>
      <c r="R7" s="128"/>
      <c r="S7" s="128"/>
      <c r="T7" s="128"/>
      <c r="U7" s="128"/>
      <c r="V7" s="128"/>
      <c r="W7" s="128"/>
      <c r="X7" s="128"/>
      <c r="Y7" s="128"/>
      <c r="Z7" s="128"/>
    </row>
    <row r="8" spans="1:26" ht="15.75" customHeight="1" x14ac:dyDescent="0.35">
      <c r="A8" s="128"/>
      <c r="B8" s="128"/>
      <c r="C8" s="128"/>
      <c r="D8" s="128"/>
      <c r="E8" s="128"/>
      <c r="F8" s="128"/>
      <c r="G8" s="128"/>
      <c r="H8" s="128"/>
      <c r="I8" s="128"/>
      <c r="J8" s="128"/>
      <c r="K8" s="128"/>
      <c r="L8" s="128"/>
      <c r="M8" s="128"/>
      <c r="N8" s="128"/>
      <c r="O8" s="128"/>
      <c r="P8" s="128"/>
      <c r="Q8" s="128"/>
      <c r="R8" s="128"/>
      <c r="S8" s="128"/>
      <c r="T8" s="128"/>
      <c r="U8" s="128"/>
      <c r="V8" s="128"/>
      <c r="W8" s="128"/>
      <c r="X8" s="128"/>
      <c r="Y8" s="128"/>
      <c r="Z8" s="128"/>
    </row>
    <row r="9" spans="1:26" ht="15.75" customHeight="1" x14ac:dyDescent="0.35">
      <c r="A9" s="128"/>
      <c r="B9" s="261" t="s">
        <v>227</v>
      </c>
      <c r="C9" s="261" t="s">
        <v>1</v>
      </c>
      <c r="D9" s="259">
        <v>38108</v>
      </c>
      <c r="E9" s="259">
        <v>38504</v>
      </c>
      <c r="F9" s="259">
        <v>38899</v>
      </c>
      <c r="G9" s="259">
        <v>39295</v>
      </c>
      <c r="H9" s="259">
        <v>39692</v>
      </c>
      <c r="I9" s="260">
        <v>40087</v>
      </c>
      <c r="J9" s="260">
        <v>40483</v>
      </c>
      <c r="K9" s="260">
        <v>40878</v>
      </c>
      <c r="L9" s="340" t="s">
        <v>92</v>
      </c>
      <c r="M9" s="340" t="s">
        <v>93</v>
      </c>
      <c r="N9" s="340" t="s">
        <v>94</v>
      </c>
      <c r="O9" s="340" t="s">
        <v>95</v>
      </c>
      <c r="P9" s="340" t="s">
        <v>96</v>
      </c>
      <c r="Q9" s="340" t="s">
        <v>97</v>
      </c>
      <c r="R9" s="340" t="s">
        <v>98</v>
      </c>
      <c r="S9" s="340" t="s">
        <v>99</v>
      </c>
      <c r="T9" s="340" t="s">
        <v>100</v>
      </c>
      <c r="U9" s="340" t="s">
        <v>260</v>
      </c>
      <c r="V9" s="261" t="s">
        <v>261</v>
      </c>
      <c r="W9" s="128" t="s">
        <v>262</v>
      </c>
      <c r="X9" s="128"/>
      <c r="Y9" s="128"/>
      <c r="Z9" s="128"/>
    </row>
    <row r="10" spans="1:26" ht="15.75" customHeight="1" x14ac:dyDescent="0.35">
      <c r="A10" s="128"/>
      <c r="B10" s="262" t="s">
        <v>29</v>
      </c>
      <c r="C10" s="133" t="s">
        <v>347</v>
      </c>
      <c r="D10" s="133">
        <f t="shared" ref="D10:W10" si="0">(D5*170)/10^6</f>
        <v>0.40289999999999998</v>
      </c>
      <c r="E10" s="133">
        <f t="shared" si="0"/>
        <v>0.58684000000000003</v>
      </c>
      <c r="F10" s="133">
        <f t="shared" si="0"/>
        <v>0.2873</v>
      </c>
      <c r="G10" s="133">
        <f t="shared" si="0"/>
        <v>0.28560000000000002</v>
      </c>
      <c r="H10" s="133">
        <f t="shared" si="0"/>
        <v>0.25466</v>
      </c>
      <c r="I10" s="133">
        <f t="shared" si="0"/>
        <v>0.22508</v>
      </c>
      <c r="J10" s="133">
        <f t="shared" si="0"/>
        <v>0.12427000000000001</v>
      </c>
      <c r="K10" s="133">
        <f t="shared" si="0"/>
        <v>0.10879999999999999</v>
      </c>
      <c r="L10" s="133">
        <f t="shared" si="0"/>
        <v>9.7239999999999993E-2</v>
      </c>
      <c r="M10" s="133">
        <f t="shared" si="0"/>
        <v>4.8280000000000003E-2</v>
      </c>
      <c r="N10" s="133">
        <f t="shared" si="0"/>
        <v>4.743E-2</v>
      </c>
      <c r="O10" s="133">
        <f t="shared" si="0"/>
        <v>3.3320000000000002E-2</v>
      </c>
      <c r="P10" s="133">
        <f t="shared" si="0"/>
        <v>2.0400000000000001E-2</v>
      </c>
      <c r="Q10" s="133">
        <f t="shared" si="0"/>
        <v>2.2440000000000002E-2</v>
      </c>
      <c r="R10" s="133">
        <f t="shared" si="0"/>
        <v>1.5216700000000001E-2</v>
      </c>
      <c r="S10" s="133">
        <f t="shared" si="0"/>
        <v>1.3832900000000002E-2</v>
      </c>
      <c r="T10" s="133">
        <f t="shared" si="0"/>
        <v>5.7800000000000004E-3</v>
      </c>
      <c r="U10" s="133">
        <f t="shared" si="0"/>
        <v>3.7399999999999998E-3</v>
      </c>
      <c r="V10" s="133">
        <f t="shared" si="0"/>
        <v>8.8400000000000006E-3</v>
      </c>
      <c r="W10" s="133">
        <f t="shared" si="0"/>
        <v>7.1498966607789856E-3</v>
      </c>
      <c r="X10" s="128"/>
      <c r="Y10" s="128"/>
      <c r="Z10" s="128"/>
    </row>
    <row r="11" spans="1:26" ht="15.75" customHeight="1" x14ac:dyDescent="0.35">
      <c r="A11" s="128"/>
      <c r="B11" s="128"/>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row>
    <row r="12" spans="1:26" ht="15.75" customHeight="1" x14ac:dyDescent="0.35">
      <c r="A12" s="128"/>
      <c r="B12" s="128"/>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row>
    <row r="13" spans="1:26" ht="15.75" customHeight="1" x14ac:dyDescent="0.35">
      <c r="A13" s="128"/>
      <c r="B13" s="128"/>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row>
    <row r="14" spans="1:26" ht="15.75" customHeight="1" x14ac:dyDescent="0.35">
      <c r="A14" s="128"/>
      <c r="B14" s="128"/>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row>
    <row r="15" spans="1:26" ht="15.75" customHeight="1" x14ac:dyDescent="0.35">
      <c r="A15" s="128"/>
      <c r="B15" s="128"/>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row>
    <row r="16" spans="1:26" ht="15.75" customHeight="1" x14ac:dyDescent="0.35">
      <c r="A16" s="128"/>
      <c r="B16" s="128"/>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row>
    <row r="17" spans="1:26" ht="15.75" customHeight="1" x14ac:dyDescent="0.35">
      <c r="A17" s="128"/>
      <c r="B17" s="128"/>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row>
    <row r="18" spans="1:26" ht="15.75" customHeight="1" x14ac:dyDescent="0.35">
      <c r="A18" s="128"/>
      <c r="B18" s="128"/>
      <c r="C18" s="128"/>
      <c r="D18" s="128"/>
      <c r="E18" s="128"/>
      <c r="F18" s="128"/>
      <c r="G18" s="128"/>
      <c r="H18" s="128"/>
      <c r="I18" s="128"/>
      <c r="J18" s="128"/>
      <c r="K18" s="128"/>
      <c r="L18" s="128"/>
      <c r="M18" s="128"/>
      <c r="N18" s="128"/>
      <c r="O18" s="128"/>
      <c r="P18" s="128"/>
      <c r="Q18" s="128"/>
      <c r="R18" s="128"/>
      <c r="S18" s="128"/>
      <c r="T18" s="128"/>
      <c r="U18" s="128"/>
      <c r="V18" s="128"/>
      <c r="W18" s="128"/>
      <c r="X18" s="128"/>
      <c r="Y18" s="128"/>
      <c r="Z18" s="128"/>
    </row>
    <row r="19" spans="1:26" ht="15.75" customHeight="1" x14ac:dyDescent="0.35">
      <c r="A19" s="128"/>
      <c r="B19" s="128"/>
      <c r="C19" s="128"/>
      <c r="D19" s="128"/>
      <c r="E19" s="128"/>
      <c r="F19" s="128"/>
      <c r="G19" s="128"/>
      <c r="H19" s="128"/>
      <c r="I19" s="128"/>
      <c r="J19" s="128"/>
      <c r="K19" s="128"/>
      <c r="L19" s="128"/>
      <c r="M19" s="128"/>
      <c r="N19" s="128"/>
      <c r="O19" s="128"/>
      <c r="P19" s="128"/>
      <c r="Q19" s="128"/>
      <c r="R19" s="128"/>
      <c r="S19" s="128"/>
      <c r="T19" s="128"/>
      <c r="U19" s="128"/>
      <c r="V19" s="128"/>
      <c r="W19" s="128"/>
      <c r="X19" s="128"/>
      <c r="Y19" s="128"/>
      <c r="Z19" s="128"/>
    </row>
    <row r="20" spans="1:26" ht="15.75" customHeight="1" x14ac:dyDescent="0.35">
      <c r="A20" s="128"/>
      <c r="B20" s="128"/>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row>
    <row r="21" spans="1:26" ht="15.75" customHeight="1" x14ac:dyDescent="0.35">
      <c r="A21" s="128"/>
      <c r="B21" s="128"/>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row>
    <row r="22" spans="1:26" ht="15.75" customHeight="1" x14ac:dyDescent="0.35">
      <c r="A22" s="128"/>
      <c r="B22" s="128"/>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row>
    <row r="23" spans="1:26" ht="15.75" customHeight="1" x14ac:dyDescent="0.35">
      <c r="A23" s="128"/>
      <c r="B23" s="128"/>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row>
    <row r="24" spans="1:26" ht="15.75" customHeight="1" x14ac:dyDescent="0.35">
      <c r="A24" s="128"/>
      <c r="B24" s="128"/>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row>
    <row r="25" spans="1:26" ht="15.75" customHeight="1" x14ac:dyDescent="0.35">
      <c r="A25" s="128"/>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row>
    <row r="26" spans="1:26" ht="15.75" customHeight="1" x14ac:dyDescent="0.35">
      <c r="A26" s="128"/>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row>
    <row r="27" spans="1:26" ht="15.75" customHeight="1" x14ac:dyDescent="0.35">
      <c r="A27" s="128"/>
      <c r="B27" s="128"/>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row>
    <row r="28" spans="1:26" ht="15.75" customHeight="1" x14ac:dyDescent="0.35">
      <c r="A28" s="128"/>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row>
    <row r="29" spans="1:26" ht="15.75" customHeight="1" x14ac:dyDescent="0.35">
      <c r="A29" s="128"/>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row>
    <row r="30" spans="1:26" ht="15.75" customHeight="1" x14ac:dyDescent="0.35">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row>
    <row r="31" spans="1:26" ht="15.75" customHeight="1" x14ac:dyDescent="0.35">
      <c r="A31" s="128"/>
      <c r="B31" s="128"/>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row>
    <row r="32" spans="1:26" ht="15.75" customHeight="1" x14ac:dyDescent="0.35">
      <c r="A32" s="128"/>
      <c r="B32" s="128"/>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row>
    <row r="33" spans="1:26" ht="15.75" customHeight="1" x14ac:dyDescent="0.35">
      <c r="A33" s="128"/>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row>
    <row r="34" spans="1:26" ht="15.75" customHeight="1" x14ac:dyDescent="0.35">
      <c r="A34" s="128"/>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row>
    <row r="35" spans="1:26" ht="15.75" customHeight="1" x14ac:dyDescent="0.35">
      <c r="A35" s="128"/>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row>
    <row r="36" spans="1:26" ht="15.75" customHeight="1" x14ac:dyDescent="0.35">
      <c r="A36" s="128"/>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row>
    <row r="37" spans="1:26" ht="15.75" customHeight="1" x14ac:dyDescent="0.35">
      <c r="A37" s="12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row>
    <row r="38" spans="1:26" ht="15.75" customHeight="1" x14ac:dyDescent="0.35">
      <c r="A38" s="128"/>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row>
    <row r="39" spans="1:26" ht="15.75" customHeight="1" x14ac:dyDescent="0.35">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row>
    <row r="40" spans="1:26" ht="15.75" customHeight="1" x14ac:dyDescent="0.35">
      <c r="A40" s="128"/>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row>
    <row r="41" spans="1:26" ht="15.75" customHeight="1" x14ac:dyDescent="0.35">
      <c r="A41" s="12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row>
    <row r="42" spans="1:26" ht="15.75" customHeight="1" x14ac:dyDescent="0.35">
      <c r="A42" s="128"/>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row>
    <row r="43" spans="1:26" ht="15.75" customHeight="1" x14ac:dyDescent="0.35">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row>
    <row r="44" spans="1:26" ht="15.75" customHeight="1" x14ac:dyDescent="0.35">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row>
    <row r="45" spans="1:26" ht="15.75" customHeight="1" x14ac:dyDescent="0.35">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row>
    <row r="46" spans="1:26" ht="15.75" customHeight="1" x14ac:dyDescent="0.35">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row>
    <row r="47" spans="1:26" ht="15.75" customHeight="1" x14ac:dyDescent="0.35">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row>
    <row r="48" spans="1:26" ht="15.75" customHeight="1" x14ac:dyDescent="0.35">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row>
    <row r="49" spans="1:26" ht="15.75" customHeight="1" x14ac:dyDescent="0.35">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row>
    <row r="50" spans="1:26" ht="15.75" customHeight="1" x14ac:dyDescent="0.35">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row>
    <row r="51" spans="1:26" ht="15.75" customHeight="1" x14ac:dyDescent="0.35">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row>
    <row r="52" spans="1:26" ht="15.75" customHeight="1" x14ac:dyDescent="0.35">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row>
    <row r="53" spans="1:26" ht="15.75" customHeight="1" x14ac:dyDescent="0.35">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row>
    <row r="54" spans="1:26" ht="15.75" customHeight="1" x14ac:dyDescent="0.35">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row>
    <row r="55" spans="1:26" ht="15.75" customHeight="1" x14ac:dyDescent="0.35">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row>
    <row r="56" spans="1:26" ht="15.75" customHeight="1" x14ac:dyDescent="0.35">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row>
    <row r="57" spans="1:26" ht="15.75" customHeight="1" x14ac:dyDescent="0.35">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row>
    <row r="58" spans="1:26" ht="15.75" customHeight="1" x14ac:dyDescent="0.35">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row>
    <row r="59" spans="1:26" ht="15.75" customHeight="1" x14ac:dyDescent="0.35">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row>
    <row r="60" spans="1:26" ht="15.75" customHeight="1" x14ac:dyDescent="0.35">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row>
    <row r="61" spans="1:26" ht="15.75" customHeight="1" x14ac:dyDescent="0.35">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row>
    <row r="62" spans="1:26" ht="15.75" customHeight="1" x14ac:dyDescent="0.35">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row>
    <row r="63" spans="1:26" ht="15.75" customHeight="1" x14ac:dyDescent="0.35">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row>
    <row r="64" spans="1:26" ht="15.75" customHeight="1" x14ac:dyDescent="0.35">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row>
    <row r="65" spans="1:26" ht="15.75" customHeight="1" x14ac:dyDescent="0.35">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row>
    <row r="66" spans="1:26" ht="15.75" customHeight="1" x14ac:dyDescent="0.35">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row>
    <row r="67" spans="1:26" ht="15.75" customHeight="1" x14ac:dyDescent="0.35">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row>
    <row r="68" spans="1:26" ht="15.75" customHeight="1" x14ac:dyDescent="0.35">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row>
    <row r="69" spans="1:26" ht="15.75" customHeight="1" x14ac:dyDescent="0.35">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row>
    <row r="70" spans="1:26" ht="15.75" customHeight="1" x14ac:dyDescent="0.35">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row>
    <row r="71" spans="1:26" ht="15.75" customHeight="1" x14ac:dyDescent="0.35">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row>
    <row r="72" spans="1:26" ht="15.75" customHeight="1" x14ac:dyDescent="0.35">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row>
    <row r="73" spans="1:26" ht="15.75" customHeight="1" x14ac:dyDescent="0.35">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row>
    <row r="74" spans="1:26" ht="15.75" customHeight="1" x14ac:dyDescent="0.35">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row>
    <row r="75" spans="1:26" ht="15.75" customHeight="1" x14ac:dyDescent="0.35">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row>
    <row r="76" spans="1:26" ht="15.75" customHeight="1" x14ac:dyDescent="0.35">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row>
    <row r="77" spans="1:26" ht="15.75" customHeight="1" x14ac:dyDescent="0.35">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row>
    <row r="78" spans="1:26" ht="15.75" customHeight="1" x14ac:dyDescent="0.35">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row>
    <row r="79" spans="1:26" ht="15.75" customHeight="1" x14ac:dyDescent="0.35">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row>
    <row r="80" spans="1:26" ht="15.75" customHeight="1" x14ac:dyDescent="0.35">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row>
    <row r="81" spans="1:26" ht="15.75" customHeight="1" x14ac:dyDescent="0.35">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row>
    <row r="82" spans="1:26" ht="15.75" customHeight="1" x14ac:dyDescent="0.35">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row>
    <row r="83" spans="1:26" ht="15.75" customHeight="1" x14ac:dyDescent="0.35">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row>
    <row r="84" spans="1:26" ht="15.75" customHeight="1" x14ac:dyDescent="0.35">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row>
    <row r="85" spans="1:26" ht="15.75" customHeight="1" x14ac:dyDescent="0.35">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row>
    <row r="86" spans="1:26" ht="15.75" customHeight="1" x14ac:dyDescent="0.35">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row>
    <row r="87" spans="1:26" ht="15.75" customHeight="1" x14ac:dyDescent="0.35">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row>
    <row r="88" spans="1:26" ht="15.75" customHeight="1" x14ac:dyDescent="0.35">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row>
    <row r="89" spans="1:26" ht="15.75" customHeight="1" x14ac:dyDescent="0.35">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row>
    <row r="90" spans="1:26" ht="15.75" customHeight="1" x14ac:dyDescent="0.35">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row>
    <row r="91" spans="1:26" ht="15.75" customHeight="1" x14ac:dyDescent="0.35">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row>
    <row r="92" spans="1:26" ht="15.75" customHeight="1" x14ac:dyDescent="0.35">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row>
    <row r="93" spans="1:26" ht="15.75" customHeight="1" x14ac:dyDescent="0.35">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row>
    <row r="94" spans="1:26" ht="15.75" customHeight="1" x14ac:dyDescent="0.35">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row>
    <row r="95" spans="1:26" ht="15.75" customHeight="1" x14ac:dyDescent="0.35">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row>
    <row r="96" spans="1:26" ht="15.75" customHeight="1" x14ac:dyDescent="0.35">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row>
    <row r="97" spans="1:26" ht="15.75" customHeight="1" x14ac:dyDescent="0.35">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row>
    <row r="98" spans="1:26" ht="15.75" customHeight="1" x14ac:dyDescent="0.35">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row>
    <row r="99" spans="1:26" ht="15.75" customHeight="1" x14ac:dyDescent="0.35">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row>
    <row r="100" spans="1:26" ht="15.75" customHeight="1" x14ac:dyDescent="0.35">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row>
    <row r="101" spans="1:26" ht="15.75" customHeight="1" x14ac:dyDescent="0.35">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row>
    <row r="102" spans="1:26" ht="15.75" customHeight="1" x14ac:dyDescent="0.35">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row>
    <row r="103" spans="1:26" ht="15.75" customHeight="1" x14ac:dyDescent="0.35">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row>
    <row r="104" spans="1:26" ht="15.75" customHeight="1" x14ac:dyDescent="0.35">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row>
    <row r="105" spans="1:26" ht="15.75" customHeight="1" x14ac:dyDescent="0.35">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row>
    <row r="106" spans="1:26" ht="15.75" customHeight="1" x14ac:dyDescent="0.35">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row>
    <row r="107" spans="1:26" ht="15.75" customHeight="1" x14ac:dyDescent="0.35">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row>
    <row r="108" spans="1:26" ht="15.75" customHeight="1" x14ac:dyDescent="0.35">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row>
    <row r="109" spans="1:26" ht="15.75" customHeight="1" x14ac:dyDescent="0.35">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row>
    <row r="110" spans="1:26" ht="15.75" customHeight="1" x14ac:dyDescent="0.35">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row>
    <row r="111" spans="1:26" ht="15.75" customHeight="1" x14ac:dyDescent="0.35">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row>
    <row r="112" spans="1:26" ht="15.75" customHeight="1" x14ac:dyDescent="0.35">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row>
    <row r="113" spans="1:26" ht="15.75" customHeight="1" x14ac:dyDescent="0.35">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row>
    <row r="114" spans="1:26" ht="15.75" customHeight="1" x14ac:dyDescent="0.35">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row>
    <row r="115" spans="1:26" ht="15.75" customHeight="1" x14ac:dyDescent="0.35">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row>
    <row r="116" spans="1:26" ht="15.75" customHeight="1" x14ac:dyDescent="0.35">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row>
    <row r="117" spans="1:26" ht="15.75" customHeight="1" x14ac:dyDescent="0.35">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row>
    <row r="118" spans="1:26" ht="15.75" customHeight="1" x14ac:dyDescent="0.35">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row>
    <row r="119" spans="1:26" ht="15.75" customHeight="1" x14ac:dyDescent="0.35">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row>
    <row r="120" spans="1:26" ht="15.75" customHeight="1" x14ac:dyDescent="0.35">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row>
    <row r="121" spans="1:26" ht="15.75" customHeight="1" x14ac:dyDescent="0.35">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row>
    <row r="122" spans="1:26" ht="15.75" customHeight="1" x14ac:dyDescent="0.35">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row>
    <row r="123" spans="1:26" ht="15.75" customHeight="1" x14ac:dyDescent="0.35">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row>
    <row r="124" spans="1:26" ht="15.75" customHeight="1" x14ac:dyDescent="0.35">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row>
    <row r="125" spans="1:26" ht="15.75" customHeight="1" x14ac:dyDescent="0.35">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row>
    <row r="126" spans="1:26" ht="15.75" customHeight="1" x14ac:dyDescent="0.35">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row>
    <row r="127" spans="1:26" ht="15.75" customHeight="1" x14ac:dyDescent="0.35">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row>
    <row r="128" spans="1:26" ht="15.75" customHeight="1" x14ac:dyDescent="0.35">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row>
    <row r="129" spans="1:26" ht="15.75" customHeight="1" x14ac:dyDescent="0.35">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row>
    <row r="130" spans="1:26" ht="15.75" customHeight="1" x14ac:dyDescent="0.35">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row>
    <row r="131" spans="1:26" ht="15.75" customHeight="1" x14ac:dyDescent="0.35">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row>
    <row r="132" spans="1:26" ht="15.75" customHeight="1" x14ac:dyDescent="0.35">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row>
    <row r="133" spans="1:26" ht="15.75" customHeight="1" x14ac:dyDescent="0.35">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row>
    <row r="134" spans="1:26" ht="15.75" customHeight="1" x14ac:dyDescent="0.35">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row>
    <row r="135" spans="1:26" ht="15.75" customHeight="1" x14ac:dyDescent="0.35">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row>
    <row r="136" spans="1:26" ht="15.75" customHeight="1" x14ac:dyDescent="0.35">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row>
    <row r="137" spans="1:26" ht="15.75" customHeight="1" x14ac:dyDescent="0.35">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row>
    <row r="138" spans="1:26" ht="15.75" customHeight="1" x14ac:dyDescent="0.35">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row>
    <row r="139" spans="1:26" ht="15.75" customHeight="1" x14ac:dyDescent="0.35">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row>
    <row r="140" spans="1:26" ht="15.75" customHeight="1" x14ac:dyDescent="0.35">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row>
    <row r="141" spans="1:26" ht="15.75" customHeight="1" x14ac:dyDescent="0.35">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row>
    <row r="142" spans="1:26" ht="15.75" customHeight="1" x14ac:dyDescent="0.35">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row>
    <row r="143" spans="1:26" ht="15.75" customHeight="1" x14ac:dyDescent="0.35">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row>
    <row r="144" spans="1:26" ht="15.75" customHeight="1" x14ac:dyDescent="0.35">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row>
    <row r="145" spans="1:26" ht="15.75" customHeight="1" x14ac:dyDescent="0.35">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row>
    <row r="146" spans="1:26" ht="15.75" customHeight="1" x14ac:dyDescent="0.35">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row>
    <row r="147" spans="1:26" ht="15.75" customHeight="1" x14ac:dyDescent="0.35">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row>
    <row r="148" spans="1:26" ht="15.75" customHeight="1" x14ac:dyDescent="0.35">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row>
    <row r="149" spans="1:26" ht="15.75" customHeight="1" x14ac:dyDescent="0.35">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row>
    <row r="150" spans="1:26" ht="15.75" customHeight="1" x14ac:dyDescent="0.35">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row>
    <row r="151" spans="1:26" ht="15.75" customHeight="1" x14ac:dyDescent="0.35">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row>
    <row r="152" spans="1:26" ht="15.75" customHeight="1" x14ac:dyDescent="0.35">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row>
    <row r="153" spans="1:26" ht="15.75" customHeight="1" x14ac:dyDescent="0.35">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row>
    <row r="154" spans="1:26" ht="15.75" customHeight="1" x14ac:dyDescent="0.35">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row>
    <row r="155" spans="1:26" ht="15.75" customHeight="1" x14ac:dyDescent="0.35">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row>
    <row r="156" spans="1:26" ht="15.75" customHeight="1" x14ac:dyDescent="0.35">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row>
    <row r="157" spans="1:26" ht="15.75" customHeight="1" x14ac:dyDescent="0.35">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row>
    <row r="158" spans="1:26" ht="15.75" customHeight="1" x14ac:dyDescent="0.35">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row>
    <row r="159" spans="1:26" ht="15.75" customHeight="1" x14ac:dyDescent="0.35">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row>
    <row r="160" spans="1:26" ht="15.75" customHeight="1" x14ac:dyDescent="0.35">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row>
    <row r="161" spans="1:26" ht="15.75" customHeight="1" x14ac:dyDescent="0.35">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row>
    <row r="162" spans="1:26" ht="15.75" customHeight="1" x14ac:dyDescent="0.35">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row>
    <row r="163" spans="1:26" ht="15.75" customHeight="1" x14ac:dyDescent="0.35">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row>
    <row r="164" spans="1:26" ht="15.75" customHeight="1" x14ac:dyDescent="0.35">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row>
    <row r="165" spans="1:26" ht="15.75" customHeight="1" x14ac:dyDescent="0.35">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row>
    <row r="166" spans="1:26" ht="15.75" customHeight="1" x14ac:dyDescent="0.35">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row>
    <row r="167" spans="1:26" ht="15.75" customHeight="1" x14ac:dyDescent="0.35">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row>
    <row r="168" spans="1:26" ht="15.75" customHeight="1" x14ac:dyDescent="0.35">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row>
    <row r="169" spans="1:26" ht="15.75" customHeight="1" x14ac:dyDescent="0.35">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row>
    <row r="170" spans="1:26" ht="15.75" customHeight="1" x14ac:dyDescent="0.35">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row>
    <row r="171" spans="1:26" ht="15.75" customHeight="1" x14ac:dyDescent="0.35">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row>
    <row r="172" spans="1:26" ht="15.75" customHeight="1" x14ac:dyDescent="0.35">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row>
    <row r="173" spans="1:26" ht="15.75" customHeight="1" x14ac:dyDescent="0.35">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row>
    <row r="174" spans="1:26" ht="15.75" customHeight="1" x14ac:dyDescent="0.35">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row>
    <row r="175" spans="1:26" ht="15.75" customHeight="1" x14ac:dyDescent="0.35">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row>
    <row r="176" spans="1:26" ht="15.75" customHeight="1" x14ac:dyDescent="0.35">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row>
    <row r="177" spans="1:26" ht="15.75" customHeight="1" x14ac:dyDescent="0.35">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row>
    <row r="178" spans="1:26" ht="15.75" customHeight="1" x14ac:dyDescent="0.35">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row>
    <row r="179" spans="1:26" ht="15.75" customHeight="1" x14ac:dyDescent="0.35">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row>
    <row r="180" spans="1:26" ht="15.75" customHeight="1" x14ac:dyDescent="0.35">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row>
    <row r="181" spans="1:26" ht="15.75" customHeight="1" x14ac:dyDescent="0.35">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row>
    <row r="182" spans="1:26" ht="15.75" customHeight="1" x14ac:dyDescent="0.35">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row>
    <row r="183" spans="1:26" ht="15.75" customHeight="1" x14ac:dyDescent="0.35">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row>
    <row r="184" spans="1:26" ht="15.75" customHeight="1" x14ac:dyDescent="0.35">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row>
    <row r="185" spans="1:26" ht="15.75" customHeight="1" x14ac:dyDescent="0.35">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row>
    <row r="186" spans="1:26" ht="15.75" customHeight="1" x14ac:dyDescent="0.35">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row>
    <row r="187" spans="1:26" ht="15.75" customHeight="1" x14ac:dyDescent="0.35">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row>
    <row r="188" spans="1:26" ht="15.75" customHeight="1" x14ac:dyDescent="0.35">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row>
    <row r="189" spans="1:26" ht="15.75" customHeight="1" x14ac:dyDescent="0.35">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row>
    <row r="190" spans="1:26" ht="15.75" customHeight="1" x14ac:dyDescent="0.35">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row>
    <row r="191" spans="1:26" ht="15.75" customHeight="1" x14ac:dyDescent="0.35">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row>
    <row r="192" spans="1:26" ht="15.75" customHeight="1" x14ac:dyDescent="0.35">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row>
    <row r="193" spans="1:26" ht="15.75" customHeight="1" x14ac:dyDescent="0.35">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row>
    <row r="194" spans="1:26" ht="15.75" customHeight="1" x14ac:dyDescent="0.35">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row>
    <row r="195" spans="1:26" ht="15.75" customHeight="1" x14ac:dyDescent="0.35">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row>
    <row r="196" spans="1:26" ht="15.75" customHeight="1" x14ac:dyDescent="0.35">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row>
    <row r="197" spans="1:26" ht="15.75" customHeight="1" x14ac:dyDescent="0.35">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row>
    <row r="198" spans="1:26" ht="15.75" customHeight="1" x14ac:dyDescent="0.35">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row>
    <row r="199" spans="1:26" ht="15.75" customHeight="1" x14ac:dyDescent="0.35">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row>
    <row r="200" spans="1:26" ht="15.75" customHeight="1" x14ac:dyDescent="0.35">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row>
    <row r="201" spans="1:26" ht="15.75" customHeight="1" x14ac:dyDescent="0.35">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row>
    <row r="202" spans="1:26" ht="15.75" customHeight="1" x14ac:dyDescent="0.35">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row>
    <row r="203" spans="1:26" ht="15.75" customHeight="1" x14ac:dyDescent="0.35">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row>
    <row r="204" spans="1:26" ht="15.75" customHeight="1" x14ac:dyDescent="0.35">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row>
    <row r="205" spans="1:26" ht="15.75" customHeight="1" x14ac:dyDescent="0.35">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row>
    <row r="206" spans="1:26" ht="15.75" customHeight="1" x14ac:dyDescent="0.35">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row>
    <row r="207" spans="1:26" ht="15.75" customHeight="1" x14ac:dyDescent="0.35">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row>
    <row r="208" spans="1:26" ht="15.75" customHeight="1" x14ac:dyDescent="0.35">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row>
    <row r="209" spans="1:26" ht="15.75" customHeight="1" x14ac:dyDescent="0.35">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row>
    <row r="210" spans="1:26" ht="15.75" customHeight="1" x14ac:dyDescent="0.3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row>
    <row r="211" spans="1:26" ht="15.75" customHeight="1" x14ac:dyDescent="0.35">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row>
    <row r="212" spans="1:26" ht="15.75" customHeight="1" x14ac:dyDescent="0.35">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row>
    <row r="213" spans="1:26" ht="15.75" customHeight="1" x14ac:dyDescent="0.35">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row>
    <row r="214" spans="1:26" ht="15.75" customHeight="1" x14ac:dyDescent="0.35">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row>
    <row r="215" spans="1:26" ht="15.75" customHeight="1" x14ac:dyDescent="0.35">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row>
    <row r="216" spans="1:26" ht="15.75" customHeight="1" x14ac:dyDescent="0.35">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row>
    <row r="217" spans="1:26" ht="15.75" customHeight="1" x14ac:dyDescent="0.35">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row>
    <row r="218" spans="1:26" ht="15.75" customHeight="1" x14ac:dyDescent="0.35">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row>
    <row r="219" spans="1:26" ht="15.75" customHeight="1" x14ac:dyDescent="0.35">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row>
    <row r="220" spans="1:26" ht="15.75" customHeight="1" x14ac:dyDescent="0.35">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row>
    <row r="221" spans="1:26" ht="15.75" customHeight="1" x14ac:dyDescent="0.35"/>
    <row r="222" spans="1:26" ht="15.75" customHeight="1" x14ac:dyDescent="0.35"/>
    <row r="223" spans="1:26" ht="15.75" customHeight="1" x14ac:dyDescent="0.35"/>
    <row r="224" spans="1:26" ht="15.75" customHeight="1" x14ac:dyDescent="0.35"/>
    <row r="225" s="36" customFormat="1" ht="15.75" customHeight="1" x14ac:dyDescent="0.35"/>
    <row r="226" s="36" customFormat="1" ht="15.75" customHeight="1" x14ac:dyDescent="0.35"/>
    <row r="227" s="36" customFormat="1" ht="15.75" customHeight="1" x14ac:dyDescent="0.35"/>
    <row r="228" s="36" customFormat="1" ht="15.75" customHeight="1" x14ac:dyDescent="0.35"/>
    <row r="229" s="36" customFormat="1" ht="15.75" customHeight="1" x14ac:dyDescent="0.35"/>
    <row r="230" s="36" customFormat="1" ht="15.75" customHeight="1" x14ac:dyDescent="0.35"/>
    <row r="231" s="36" customFormat="1" ht="15.75" customHeight="1" x14ac:dyDescent="0.35"/>
    <row r="232" s="36" customFormat="1" ht="15.75" customHeight="1" x14ac:dyDescent="0.35"/>
    <row r="233" s="36" customFormat="1" ht="15.75" customHeight="1" x14ac:dyDescent="0.35"/>
    <row r="234" s="36" customFormat="1" ht="15.75" customHeight="1" x14ac:dyDescent="0.35"/>
    <row r="235" s="36" customFormat="1" ht="15.75" customHeight="1" x14ac:dyDescent="0.35"/>
    <row r="236" s="36" customFormat="1" ht="15.75" customHeight="1" x14ac:dyDescent="0.35"/>
    <row r="237" s="36" customFormat="1" ht="15.75" customHeight="1" x14ac:dyDescent="0.35"/>
    <row r="238" s="36" customFormat="1" ht="15.75" customHeight="1" x14ac:dyDescent="0.35"/>
    <row r="239" s="36" customFormat="1" ht="15.75" customHeight="1" x14ac:dyDescent="0.35"/>
    <row r="240" s="36" customFormat="1" ht="15.75" customHeight="1" x14ac:dyDescent="0.35"/>
    <row r="241" s="36" customFormat="1" ht="15.75" customHeight="1" x14ac:dyDescent="0.35"/>
    <row r="242" s="36" customFormat="1" ht="15.75" customHeight="1" x14ac:dyDescent="0.35"/>
    <row r="243" s="36" customFormat="1" ht="15.75" customHeight="1" x14ac:dyDescent="0.35"/>
    <row r="244" s="36" customFormat="1" ht="15.75" customHeight="1" x14ac:dyDescent="0.35"/>
    <row r="245" s="36" customFormat="1" ht="15.75" customHeight="1" x14ac:dyDescent="0.35"/>
    <row r="246" s="36" customFormat="1" ht="15.75" customHeight="1" x14ac:dyDescent="0.35"/>
    <row r="247" s="36" customFormat="1" ht="15.75" customHeight="1" x14ac:dyDescent="0.35"/>
    <row r="248" s="36" customFormat="1" ht="15.75" customHeight="1" x14ac:dyDescent="0.35"/>
    <row r="249" s="36" customFormat="1" ht="15.75" customHeight="1" x14ac:dyDescent="0.35"/>
    <row r="250" s="36" customFormat="1" ht="15.75" customHeight="1" x14ac:dyDescent="0.35"/>
    <row r="251" s="36" customFormat="1" ht="15.75" customHeight="1" x14ac:dyDescent="0.35"/>
    <row r="252" s="36" customFormat="1" ht="15.75" customHeight="1" x14ac:dyDescent="0.35"/>
    <row r="253" s="36" customFormat="1" ht="15.75" customHeight="1" x14ac:dyDescent="0.35"/>
    <row r="254" s="36" customFormat="1" ht="15.75" customHeight="1" x14ac:dyDescent="0.35"/>
    <row r="255" s="36" customFormat="1" ht="15.75" customHeight="1" x14ac:dyDescent="0.35"/>
    <row r="256" s="36" customFormat="1" ht="15.75" customHeight="1" x14ac:dyDescent="0.35"/>
    <row r="257" s="36" customFormat="1" ht="15.75" customHeight="1" x14ac:dyDescent="0.35"/>
    <row r="258" s="36" customFormat="1" ht="15.75" customHeight="1" x14ac:dyDescent="0.35"/>
    <row r="259" s="36" customFormat="1" ht="15.75" customHeight="1" x14ac:dyDescent="0.35"/>
    <row r="260" s="36" customFormat="1" ht="15.75" customHeight="1" x14ac:dyDescent="0.35"/>
    <row r="261" s="36" customFormat="1" ht="15.75" customHeight="1" x14ac:dyDescent="0.35"/>
    <row r="262" s="36" customFormat="1" ht="15.75" customHeight="1" x14ac:dyDescent="0.35"/>
    <row r="263" s="36" customFormat="1" ht="15.75" customHeight="1" x14ac:dyDescent="0.35"/>
    <row r="264" s="36" customFormat="1" ht="15.75" customHeight="1" x14ac:dyDescent="0.35"/>
    <row r="265" s="36" customFormat="1" ht="15.75" customHeight="1" x14ac:dyDescent="0.35"/>
    <row r="266" s="36" customFormat="1" ht="15.75" customHeight="1" x14ac:dyDescent="0.35"/>
    <row r="267" s="36" customFormat="1" ht="15.75" customHeight="1" x14ac:dyDescent="0.35"/>
    <row r="268" s="36" customFormat="1" ht="15.75" customHeight="1" x14ac:dyDescent="0.35"/>
    <row r="269" s="36" customFormat="1" ht="15.75" customHeight="1" x14ac:dyDescent="0.35"/>
    <row r="270" s="36" customFormat="1" ht="15.75" customHeight="1" x14ac:dyDescent="0.35"/>
    <row r="271" s="36" customFormat="1" ht="15.75" customHeight="1" x14ac:dyDescent="0.35"/>
    <row r="272" s="36" customFormat="1"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6C6E1-AC85-42FF-87D0-6FA61582BB88}">
  <dimension ref="A1:AB14"/>
  <sheetViews>
    <sheetView workbookViewId="0">
      <selection activeCell="L3" sqref="L3"/>
    </sheetView>
  </sheetViews>
  <sheetFormatPr defaultRowHeight="14.5" x14ac:dyDescent="0.35"/>
  <cols>
    <col min="7" max="7" width="27.08984375" customWidth="1"/>
    <col min="10" max="10" width="17.90625" customWidth="1"/>
    <col min="11" max="11" width="9.54296875" customWidth="1"/>
  </cols>
  <sheetData>
    <row r="1" spans="1:28" x14ac:dyDescent="0.35">
      <c r="A1" t="s">
        <v>63</v>
      </c>
      <c r="B1" t="s">
        <v>64</v>
      </c>
      <c r="C1" t="s">
        <v>65</v>
      </c>
      <c r="D1" t="s">
        <v>66</v>
      </c>
      <c r="E1" t="s">
        <v>67</v>
      </c>
      <c r="F1" t="s">
        <v>68</v>
      </c>
      <c r="G1" t="s">
        <v>69</v>
      </c>
      <c r="H1" t="s">
        <v>70</v>
      </c>
      <c r="I1" t="s">
        <v>71</v>
      </c>
      <c r="J1" t="s">
        <v>72</v>
      </c>
      <c r="K1" t="s">
        <v>73</v>
      </c>
      <c r="L1" t="s">
        <v>171</v>
      </c>
      <c r="M1" t="s">
        <v>172</v>
      </c>
      <c r="N1" t="s">
        <v>173</v>
      </c>
      <c r="O1" t="s">
        <v>174</v>
      </c>
      <c r="P1" t="s">
        <v>175</v>
      </c>
      <c r="Q1" t="s">
        <v>176</v>
      </c>
      <c r="R1" t="s">
        <v>177</v>
      </c>
      <c r="S1" t="s">
        <v>178</v>
      </c>
      <c r="T1" t="s">
        <v>179</v>
      </c>
      <c r="U1" t="s">
        <v>180</v>
      </c>
      <c r="V1" t="s">
        <v>181</v>
      </c>
      <c r="W1" t="s">
        <v>182</v>
      </c>
      <c r="X1" t="s">
        <v>183</v>
      </c>
      <c r="Y1" t="s">
        <v>184</v>
      </c>
      <c r="Z1" t="s">
        <v>185</v>
      </c>
      <c r="AA1" t="s">
        <v>186</v>
      </c>
      <c r="AB1" t="s">
        <v>187</v>
      </c>
    </row>
    <row r="2" spans="1:28" x14ac:dyDescent="0.35">
      <c r="A2" t="s">
        <v>21</v>
      </c>
      <c r="B2" t="s">
        <v>43</v>
      </c>
      <c r="C2" t="s">
        <v>44</v>
      </c>
      <c r="D2" t="s">
        <v>23</v>
      </c>
      <c r="E2" t="s">
        <v>45</v>
      </c>
      <c r="F2" t="s">
        <v>60</v>
      </c>
      <c r="G2" t="s">
        <v>25</v>
      </c>
      <c r="H2" t="s">
        <v>34</v>
      </c>
      <c r="I2" t="s">
        <v>17</v>
      </c>
      <c r="J2" t="s">
        <v>43</v>
      </c>
      <c r="K2" t="s">
        <v>51</v>
      </c>
      <c r="L2">
        <v>0</v>
      </c>
      <c r="M2">
        <v>0</v>
      </c>
      <c r="N2">
        <v>0</v>
      </c>
      <c r="O2">
        <v>0</v>
      </c>
      <c r="P2">
        <v>0</v>
      </c>
      <c r="Q2">
        <v>0</v>
      </c>
      <c r="R2">
        <v>0</v>
      </c>
      <c r="S2">
        <v>0</v>
      </c>
      <c r="T2">
        <v>0</v>
      </c>
      <c r="U2">
        <v>0</v>
      </c>
      <c r="V2">
        <v>0</v>
      </c>
      <c r="W2">
        <v>0</v>
      </c>
      <c r="X2">
        <v>0</v>
      </c>
      <c r="Y2">
        <v>0</v>
      </c>
      <c r="Z2">
        <v>0</v>
      </c>
      <c r="AA2">
        <v>0</v>
      </c>
      <c r="AB2">
        <v>0</v>
      </c>
    </row>
    <row r="3" spans="1:28" x14ac:dyDescent="0.35">
      <c r="A3" t="s">
        <v>21</v>
      </c>
      <c r="B3" t="s">
        <v>43</v>
      </c>
      <c r="C3" t="s">
        <v>44</v>
      </c>
      <c r="D3" t="s">
        <v>23</v>
      </c>
      <c r="E3" t="s">
        <v>45</v>
      </c>
      <c r="F3" t="s">
        <v>59</v>
      </c>
      <c r="G3" t="s">
        <v>25</v>
      </c>
      <c r="H3" t="s">
        <v>34</v>
      </c>
      <c r="I3" t="s">
        <v>17</v>
      </c>
      <c r="J3" t="s">
        <v>43</v>
      </c>
      <c r="K3" t="s">
        <v>51</v>
      </c>
      <c r="L3">
        <v>260.66249999999997</v>
      </c>
      <c r="M3">
        <v>180.99375000000001</v>
      </c>
      <c r="N3">
        <v>101.325</v>
      </c>
      <c r="O3">
        <v>111.426</v>
      </c>
      <c r="P3">
        <v>121.527</v>
      </c>
      <c r="Q3">
        <v>131.62800000000001</v>
      </c>
      <c r="R3">
        <v>141.72900000000001</v>
      </c>
      <c r="S3">
        <v>151.83000000000001</v>
      </c>
      <c r="T3">
        <v>152.37</v>
      </c>
      <c r="U3">
        <v>152.90999999999997</v>
      </c>
      <c r="V3">
        <v>153.44999999999999</v>
      </c>
      <c r="W3">
        <v>153.98999999999998</v>
      </c>
      <c r="X3">
        <v>154.52999999999997</v>
      </c>
      <c r="Y3">
        <v>155.07</v>
      </c>
      <c r="Z3">
        <v>155.61000000000001</v>
      </c>
      <c r="AA3">
        <v>156.1576282533228</v>
      </c>
      <c r="AB3">
        <v>156.70718373949592</v>
      </c>
    </row>
    <row r="4" spans="1:28" x14ac:dyDescent="0.35">
      <c r="A4" t="s">
        <v>21</v>
      </c>
      <c r="B4" t="s">
        <v>43</v>
      </c>
      <c r="C4" t="s">
        <v>44</v>
      </c>
      <c r="D4" t="s">
        <v>23</v>
      </c>
      <c r="E4" t="s">
        <v>45</v>
      </c>
      <c r="F4" t="s">
        <v>58</v>
      </c>
      <c r="G4" t="s">
        <v>25</v>
      </c>
      <c r="H4" t="s">
        <v>34</v>
      </c>
      <c r="I4" t="s">
        <v>17</v>
      </c>
      <c r="J4" t="s">
        <v>43</v>
      </c>
      <c r="K4" t="s">
        <v>51</v>
      </c>
      <c r="L4">
        <v>1417.6785</v>
      </c>
      <c r="M4">
        <v>1328.51775</v>
      </c>
      <c r="N4">
        <v>1239.357</v>
      </c>
      <c r="O4">
        <v>1225.77</v>
      </c>
      <c r="P4">
        <v>1212.183</v>
      </c>
      <c r="Q4">
        <v>1198.596</v>
      </c>
      <c r="R4">
        <v>1185.009</v>
      </c>
      <c r="S4">
        <v>1171.422</v>
      </c>
      <c r="T4">
        <v>1315.665</v>
      </c>
      <c r="U4">
        <v>1459.9079999999999</v>
      </c>
      <c r="V4">
        <v>1604.1509999999998</v>
      </c>
      <c r="W4">
        <v>1748.394</v>
      </c>
      <c r="X4">
        <v>1892.6370000000002</v>
      </c>
      <c r="Y4">
        <v>2036.88</v>
      </c>
      <c r="Z4">
        <v>2181.123</v>
      </c>
      <c r="AA4">
        <v>2383.6738959956033</v>
      </c>
      <c r="AB4">
        <v>2605.0347653254116</v>
      </c>
    </row>
    <row r="5" spans="1:28" x14ac:dyDescent="0.35">
      <c r="A5" t="s">
        <v>21</v>
      </c>
      <c r="B5" t="s">
        <v>43</v>
      </c>
      <c r="C5" t="s">
        <v>44</v>
      </c>
      <c r="D5" t="s">
        <v>23</v>
      </c>
      <c r="E5" t="s">
        <v>45</v>
      </c>
      <c r="F5" t="s">
        <v>57</v>
      </c>
      <c r="G5" t="s">
        <v>25</v>
      </c>
      <c r="H5" t="s">
        <v>34</v>
      </c>
      <c r="I5" t="s">
        <v>17</v>
      </c>
      <c r="J5" t="s">
        <v>43</v>
      </c>
      <c r="K5" t="s">
        <v>51</v>
      </c>
      <c r="L5">
        <v>80309.123999999996</v>
      </c>
      <c r="M5">
        <v>58135.686000000002</v>
      </c>
      <c r="N5">
        <v>35962.248</v>
      </c>
      <c r="O5">
        <v>33610.436999999998</v>
      </c>
      <c r="P5">
        <v>31258.626</v>
      </c>
      <c r="Q5">
        <v>28906.815000000002</v>
      </c>
      <c r="R5">
        <v>26555.003999999997</v>
      </c>
      <c r="S5">
        <v>24203.192999999999</v>
      </c>
      <c r="T5">
        <v>23856.15</v>
      </c>
      <c r="U5">
        <v>23509.106999999996</v>
      </c>
      <c r="V5">
        <v>23162.064000000002</v>
      </c>
      <c r="W5">
        <v>22815.020999999997</v>
      </c>
      <c r="X5">
        <v>22467.978000000003</v>
      </c>
      <c r="Y5">
        <v>22120.935000000001</v>
      </c>
      <c r="Z5">
        <v>21773.892000000003</v>
      </c>
      <c r="AA5">
        <v>21503.518654093845</v>
      </c>
      <c r="AB5">
        <v>21250.355929377336</v>
      </c>
    </row>
    <row r="6" spans="1:28" x14ac:dyDescent="0.35">
      <c r="A6" t="s">
        <v>21</v>
      </c>
      <c r="B6" t="s">
        <v>43</v>
      </c>
      <c r="C6" t="s">
        <v>44</v>
      </c>
      <c r="D6" t="s">
        <v>23</v>
      </c>
      <c r="E6" t="s">
        <v>45</v>
      </c>
      <c r="F6" t="s">
        <v>56</v>
      </c>
      <c r="G6" t="s">
        <v>25</v>
      </c>
      <c r="H6" t="s">
        <v>34</v>
      </c>
      <c r="I6" t="s">
        <v>17</v>
      </c>
      <c r="J6" t="s">
        <v>43</v>
      </c>
      <c r="K6" t="s">
        <v>51</v>
      </c>
      <c r="L6">
        <v>9.6390000000000011</v>
      </c>
      <c r="M6">
        <v>14.458500000000001</v>
      </c>
      <c r="N6">
        <v>19.278000000000002</v>
      </c>
      <c r="O6">
        <v>31.903200000000002</v>
      </c>
      <c r="P6">
        <v>44.528400000000005</v>
      </c>
      <c r="Q6">
        <v>57.153600000000012</v>
      </c>
      <c r="R6">
        <v>69.778800000000004</v>
      </c>
      <c r="S6">
        <v>82.403999999999996</v>
      </c>
      <c r="T6">
        <v>100.87199999999999</v>
      </c>
      <c r="U6">
        <v>119.33999999999999</v>
      </c>
      <c r="V6">
        <v>137.80799999999996</v>
      </c>
      <c r="W6">
        <v>156.27599999999998</v>
      </c>
      <c r="X6">
        <v>174.74399999999994</v>
      </c>
      <c r="Y6">
        <v>193.21199999999993</v>
      </c>
      <c r="Z6">
        <v>211.68</v>
      </c>
      <c r="AA6">
        <v>242.22161924113968</v>
      </c>
      <c r="AB6">
        <v>277.16984518045939</v>
      </c>
    </row>
    <row r="7" spans="1:28" x14ac:dyDescent="0.35">
      <c r="A7" t="s">
        <v>21</v>
      </c>
      <c r="B7" t="s">
        <v>43</v>
      </c>
      <c r="C7" t="s">
        <v>44</v>
      </c>
      <c r="D7" t="s">
        <v>23</v>
      </c>
      <c r="E7" t="s">
        <v>45</v>
      </c>
      <c r="F7" t="s">
        <v>55</v>
      </c>
      <c r="G7" t="s">
        <v>25</v>
      </c>
      <c r="H7" t="s">
        <v>34</v>
      </c>
      <c r="I7" t="s">
        <v>17</v>
      </c>
      <c r="J7" t="s">
        <v>43</v>
      </c>
      <c r="K7" t="s">
        <v>51</v>
      </c>
      <c r="L7">
        <v>154461.66750000001</v>
      </c>
      <c r="M7">
        <v>168010.00125</v>
      </c>
      <c r="N7">
        <v>181558.33499999999</v>
      </c>
      <c r="O7">
        <v>171414.285</v>
      </c>
      <c r="P7">
        <v>161270.23499999999</v>
      </c>
      <c r="Q7">
        <v>151126.185</v>
      </c>
      <c r="R7">
        <v>140982.13500000001</v>
      </c>
      <c r="S7">
        <v>130838.08500000001</v>
      </c>
      <c r="T7">
        <v>132534.34499999997</v>
      </c>
      <c r="U7">
        <v>134230.60499999998</v>
      </c>
      <c r="V7">
        <v>135926.86499999996</v>
      </c>
      <c r="W7">
        <v>137623.12499999997</v>
      </c>
      <c r="X7">
        <v>139319.38499999995</v>
      </c>
      <c r="Y7">
        <v>141015.64499999993</v>
      </c>
      <c r="Z7">
        <v>142711.905</v>
      </c>
      <c r="AA7">
        <v>144493.940683569</v>
      </c>
      <c r="AB7">
        <v>146298.2285483944</v>
      </c>
    </row>
    <row r="8" spans="1:28" x14ac:dyDescent="0.35">
      <c r="A8" t="s">
        <v>21</v>
      </c>
      <c r="B8" t="s">
        <v>43</v>
      </c>
      <c r="C8" t="s">
        <v>44</v>
      </c>
      <c r="D8" t="s">
        <v>23</v>
      </c>
      <c r="E8" t="s">
        <v>45</v>
      </c>
      <c r="F8" t="s">
        <v>54</v>
      </c>
      <c r="G8" t="s">
        <v>25</v>
      </c>
      <c r="H8" t="s">
        <v>34</v>
      </c>
      <c r="I8" t="s">
        <v>17</v>
      </c>
      <c r="J8" t="s">
        <v>43</v>
      </c>
      <c r="K8" t="s">
        <v>51</v>
      </c>
      <c r="L8">
        <v>3.15</v>
      </c>
      <c r="M8">
        <v>4.7250000000000005</v>
      </c>
      <c r="N8">
        <v>6.3</v>
      </c>
      <c r="O8">
        <v>26.207999999999998</v>
      </c>
      <c r="P8">
        <v>46.116000000000007</v>
      </c>
      <c r="Q8">
        <v>66.024000000000001</v>
      </c>
      <c r="R8">
        <v>85.931999999999988</v>
      </c>
      <c r="S8">
        <v>105.84</v>
      </c>
      <c r="T8">
        <v>92.67</v>
      </c>
      <c r="U8">
        <v>79.499999999999986</v>
      </c>
      <c r="V8">
        <v>66.33</v>
      </c>
      <c r="W8">
        <v>53.16</v>
      </c>
      <c r="X8">
        <v>39.989999999999988</v>
      </c>
      <c r="Y8">
        <v>26.81999999999999</v>
      </c>
      <c r="Z8">
        <v>13.65</v>
      </c>
      <c r="AA8">
        <v>10.187292327414644</v>
      </c>
      <c r="AB8">
        <v>7.6029981658755501</v>
      </c>
    </row>
    <row r="9" spans="1:28" x14ac:dyDescent="0.35">
      <c r="A9" t="s">
        <v>21</v>
      </c>
      <c r="B9" t="s">
        <v>43</v>
      </c>
      <c r="C9" t="s">
        <v>44</v>
      </c>
      <c r="D9" t="s">
        <v>23</v>
      </c>
      <c r="E9" t="s">
        <v>45</v>
      </c>
      <c r="F9" t="s">
        <v>53</v>
      </c>
      <c r="G9" t="s">
        <v>25</v>
      </c>
      <c r="H9" t="s">
        <v>34</v>
      </c>
      <c r="I9" t="s">
        <v>17</v>
      </c>
      <c r="J9" t="s">
        <v>43</v>
      </c>
      <c r="K9" t="s">
        <v>51</v>
      </c>
      <c r="L9">
        <v>518466.66899999999</v>
      </c>
      <c r="M9">
        <v>508784.50349999999</v>
      </c>
      <c r="N9">
        <v>499102.33799999999</v>
      </c>
      <c r="O9">
        <v>464509.71419999999</v>
      </c>
      <c r="P9">
        <v>429917.09039999999</v>
      </c>
      <c r="Q9">
        <v>395324.46659999993</v>
      </c>
      <c r="R9">
        <v>360731.84279999993</v>
      </c>
      <c r="S9">
        <v>326139.21899999998</v>
      </c>
      <c r="T9">
        <v>321030.36</v>
      </c>
      <c r="U9">
        <v>315921.50099999999</v>
      </c>
      <c r="V9">
        <v>310812.64199999999</v>
      </c>
      <c r="W9">
        <v>305703.78299999994</v>
      </c>
      <c r="X9">
        <v>300594.92399999994</v>
      </c>
      <c r="Y9">
        <v>295486.06499999989</v>
      </c>
      <c r="Z9">
        <v>290377.20600000001</v>
      </c>
      <c r="AA9">
        <v>285949.19989828463</v>
      </c>
      <c r="AB9">
        <v>281671.48283431644</v>
      </c>
    </row>
    <row r="10" spans="1:28" x14ac:dyDescent="0.35">
      <c r="A10" t="s">
        <v>21</v>
      </c>
      <c r="B10" t="s">
        <v>43</v>
      </c>
      <c r="C10" t="s">
        <v>44</v>
      </c>
      <c r="D10" t="s">
        <v>23</v>
      </c>
      <c r="E10" t="s">
        <v>45</v>
      </c>
      <c r="F10" t="s">
        <v>52</v>
      </c>
      <c r="G10" t="s">
        <v>25</v>
      </c>
      <c r="H10" t="s">
        <v>34</v>
      </c>
      <c r="I10" t="s">
        <v>17</v>
      </c>
      <c r="J10" t="s">
        <v>43</v>
      </c>
      <c r="K10" t="s">
        <v>51</v>
      </c>
      <c r="L10">
        <v>0</v>
      </c>
      <c r="M10">
        <v>0</v>
      </c>
      <c r="N10">
        <v>0</v>
      </c>
      <c r="O10">
        <v>1.1592</v>
      </c>
      <c r="P10">
        <v>2.3184</v>
      </c>
      <c r="Q10">
        <v>3.4775999999999998</v>
      </c>
      <c r="R10">
        <v>4.6368</v>
      </c>
      <c r="S10">
        <v>5.7960000000000003</v>
      </c>
      <c r="T10">
        <v>8.5559999999999992</v>
      </c>
      <c r="U10">
        <v>11.316000000000001</v>
      </c>
      <c r="V10">
        <v>14.076000000000002</v>
      </c>
      <c r="W10">
        <v>16.836000000000002</v>
      </c>
      <c r="X10">
        <v>19.596000000000004</v>
      </c>
      <c r="Y10">
        <v>22.356000000000002</v>
      </c>
      <c r="Z10">
        <v>25.116</v>
      </c>
      <c r="AA10">
        <v>30.968848661483211</v>
      </c>
      <c r="AB10">
        <v>38.185602302032592</v>
      </c>
    </row>
    <row r="11" spans="1:28" x14ac:dyDescent="0.35">
      <c r="A11" t="s">
        <v>21</v>
      </c>
      <c r="B11" t="s">
        <v>43</v>
      </c>
      <c r="C11" t="s">
        <v>44</v>
      </c>
      <c r="D11" t="s">
        <v>23</v>
      </c>
      <c r="E11" t="s">
        <v>45</v>
      </c>
      <c r="F11" t="s">
        <v>50</v>
      </c>
      <c r="G11" t="s">
        <v>25</v>
      </c>
      <c r="H11" t="s">
        <v>34</v>
      </c>
      <c r="I11" t="s">
        <v>17</v>
      </c>
      <c r="J11" t="s">
        <v>43</v>
      </c>
      <c r="K11" t="s">
        <v>51</v>
      </c>
      <c r="L11">
        <v>26326.041000000001</v>
      </c>
      <c r="M11">
        <v>24474.0615</v>
      </c>
      <c r="N11">
        <v>22622.081999999999</v>
      </c>
      <c r="O11">
        <v>24864.478800000001</v>
      </c>
      <c r="P11">
        <v>27106.875600000003</v>
      </c>
      <c r="Q11">
        <v>29349.272400000009</v>
      </c>
      <c r="R11">
        <v>31591.669200000004</v>
      </c>
      <c r="S11">
        <v>33834.065999999999</v>
      </c>
      <c r="T11">
        <v>32493.131999999998</v>
      </c>
      <c r="U11">
        <v>31152.198000000004</v>
      </c>
      <c r="V11">
        <v>29811.264000000003</v>
      </c>
      <c r="W11">
        <v>28470.33</v>
      </c>
      <c r="X11">
        <v>27129.396000000001</v>
      </c>
      <c r="Y11">
        <v>25788.462</v>
      </c>
      <c r="Z11">
        <v>24447.527999999998</v>
      </c>
      <c r="AA11">
        <v>23822.536342693023</v>
      </c>
      <c r="AB11">
        <v>23330.136168647794</v>
      </c>
    </row>
    <row r="12" spans="1:28" x14ac:dyDescent="0.35">
      <c r="A12" t="s">
        <v>21</v>
      </c>
      <c r="B12" t="s">
        <v>43</v>
      </c>
      <c r="C12" t="s">
        <v>44</v>
      </c>
      <c r="D12" t="s">
        <v>23</v>
      </c>
      <c r="E12" t="s">
        <v>45</v>
      </c>
      <c r="F12" t="s">
        <v>49</v>
      </c>
      <c r="G12" t="s">
        <v>25</v>
      </c>
      <c r="H12" t="s">
        <v>34</v>
      </c>
      <c r="I12" t="s">
        <v>17</v>
      </c>
      <c r="J12" t="s">
        <v>43</v>
      </c>
      <c r="K12" t="s">
        <v>47</v>
      </c>
      <c r="L12">
        <v>41362.271999999997</v>
      </c>
      <c r="M12">
        <v>30585.408000000003</v>
      </c>
      <c r="N12">
        <v>19808.544000000002</v>
      </c>
      <c r="O12">
        <v>18319.022400000002</v>
      </c>
      <c r="P12">
        <v>16829.500799999998</v>
      </c>
      <c r="Q12">
        <v>15339.9792</v>
      </c>
      <c r="R12">
        <v>13850.457599999998</v>
      </c>
      <c r="S12">
        <v>12360.936</v>
      </c>
      <c r="T12">
        <v>12082.224</v>
      </c>
      <c r="U12">
        <v>11803.512000000001</v>
      </c>
      <c r="V12">
        <v>11524.8</v>
      </c>
      <c r="W12">
        <v>11246.088</v>
      </c>
      <c r="X12">
        <v>10967.375999999998</v>
      </c>
      <c r="Y12">
        <v>10688.664000000001</v>
      </c>
      <c r="Z12">
        <v>10409.951999999999</v>
      </c>
      <c r="AA12">
        <v>10157.602379186113</v>
      </c>
      <c r="AB12">
        <v>9911.3700133917373</v>
      </c>
    </row>
    <row r="13" spans="1:28" x14ac:dyDescent="0.35">
      <c r="A13" t="s">
        <v>21</v>
      </c>
      <c r="B13" t="s">
        <v>43</v>
      </c>
      <c r="C13" t="s">
        <v>44</v>
      </c>
      <c r="D13" t="s">
        <v>23</v>
      </c>
      <c r="E13" t="s">
        <v>45</v>
      </c>
      <c r="F13" t="s">
        <v>48</v>
      </c>
      <c r="G13" t="s">
        <v>25</v>
      </c>
      <c r="H13" t="s">
        <v>34</v>
      </c>
      <c r="I13" t="s">
        <v>17</v>
      </c>
      <c r="J13" t="s">
        <v>43</v>
      </c>
      <c r="K13" t="s">
        <v>47</v>
      </c>
      <c r="L13">
        <v>534543.0405</v>
      </c>
      <c r="M13">
        <v>527754.06074999995</v>
      </c>
      <c r="N13">
        <v>520965.08100000006</v>
      </c>
      <c r="O13">
        <v>502271.89740000002</v>
      </c>
      <c r="P13">
        <v>483578.71380000009</v>
      </c>
      <c r="Q13">
        <v>464885.53020000004</v>
      </c>
      <c r="R13">
        <v>446192.34659999999</v>
      </c>
      <c r="S13">
        <v>427499.163</v>
      </c>
      <c r="T13">
        <v>435783.67200000002</v>
      </c>
      <c r="U13">
        <v>444068.18099999998</v>
      </c>
      <c r="V13">
        <v>452352.69000000006</v>
      </c>
      <c r="W13">
        <v>460637.19900000008</v>
      </c>
      <c r="X13">
        <v>468921.70800000004</v>
      </c>
      <c r="Y13">
        <v>477206.21700000006</v>
      </c>
      <c r="Z13">
        <v>485490.72599999997</v>
      </c>
      <c r="AA13">
        <v>494393.98327710794</v>
      </c>
      <c r="AB13">
        <v>503460.51450755261</v>
      </c>
    </row>
    <row r="14" spans="1:28" x14ac:dyDescent="0.35">
      <c r="A14" t="s">
        <v>21</v>
      </c>
      <c r="B14" t="s">
        <v>43</v>
      </c>
      <c r="C14" t="s">
        <v>44</v>
      </c>
      <c r="D14" t="s">
        <v>23</v>
      </c>
      <c r="E14" t="s">
        <v>45</v>
      </c>
      <c r="F14" t="s">
        <v>46</v>
      </c>
      <c r="G14" t="s">
        <v>25</v>
      </c>
      <c r="H14" t="s">
        <v>34</v>
      </c>
      <c r="I14" t="s">
        <v>17</v>
      </c>
      <c r="J14" t="s">
        <v>43</v>
      </c>
      <c r="K14" t="s">
        <v>47</v>
      </c>
      <c r="L14">
        <v>12190.5</v>
      </c>
      <c r="M14">
        <v>11460.75</v>
      </c>
      <c r="N14">
        <v>10731</v>
      </c>
      <c r="O14">
        <v>10017.629999999999</v>
      </c>
      <c r="P14">
        <v>9304.260000000002</v>
      </c>
      <c r="Q14">
        <v>8590.8900000000012</v>
      </c>
      <c r="R14">
        <v>7877.52</v>
      </c>
      <c r="S14">
        <v>7164.1500000000005</v>
      </c>
      <c r="T14">
        <v>6925.8</v>
      </c>
      <c r="U14">
        <v>6687.45</v>
      </c>
      <c r="V14">
        <v>6449.1</v>
      </c>
      <c r="W14">
        <v>6210.75</v>
      </c>
      <c r="X14">
        <v>5972.4000000000005</v>
      </c>
      <c r="Y14">
        <v>5734.05</v>
      </c>
      <c r="Z14">
        <v>5495.7</v>
      </c>
      <c r="AA14">
        <v>5291.4440671410912</v>
      </c>
      <c r="AB14">
        <v>5094.7796123665139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54A6B-2337-418A-A5D4-487C52F37136}">
  <dimension ref="A1:T16"/>
  <sheetViews>
    <sheetView tabSelected="1" workbookViewId="0">
      <selection activeCell="A21" sqref="A21"/>
    </sheetView>
  </sheetViews>
  <sheetFormatPr defaultRowHeight="14.5" x14ac:dyDescent="0.35"/>
  <cols>
    <col min="1" max="1" width="25" bestFit="1" customWidth="1"/>
    <col min="2" max="2" width="18.7265625" bestFit="1" customWidth="1"/>
    <col min="3" max="20" width="14.453125" bestFit="1" customWidth="1"/>
  </cols>
  <sheetData>
    <row r="1" spans="1:20" x14ac:dyDescent="0.35">
      <c r="A1" s="1" t="s">
        <v>69</v>
      </c>
      <c r="B1" t="s">
        <v>163</v>
      </c>
    </row>
    <row r="2" spans="1:20" x14ac:dyDescent="0.35">
      <c r="A2" s="1" t="s">
        <v>70</v>
      </c>
      <c r="B2" t="s">
        <v>34</v>
      </c>
    </row>
    <row r="4" spans="1:20" x14ac:dyDescent="0.35">
      <c r="A4" s="1" t="s">
        <v>151</v>
      </c>
      <c r="B4" t="s">
        <v>152</v>
      </c>
      <c r="C4" t="s">
        <v>154</v>
      </c>
      <c r="D4" t="s">
        <v>155</v>
      </c>
      <c r="E4" t="s">
        <v>156</v>
      </c>
      <c r="F4" t="s">
        <v>157</v>
      </c>
      <c r="G4" t="s">
        <v>158</v>
      </c>
      <c r="H4" t="s">
        <v>159</v>
      </c>
      <c r="I4" t="s">
        <v>160</v>
      </c>
      <c r="J4" t="s">
        <v>161</v>
      </c>
      <c r="K4" t="s">
        <v>162</v>
      </c>
      <c r="L4" t="s">
        <v>164</v>
      </c>
      <c r="M4" t="s">
        <v>165</v>
      </c>
      <c r="N4" t="s">
        <v>166</v>
      </c>
      <c r="O4" t="s">
        <v>167</v>
      </c>
      <c r="P4" t="s">
        <v>168</v>
      </c>
      <c r="Q4" t="s">
        <v>169</v>
      </c>
      <c r="R4" t="s">
        <v>170</v>
      </c>
      <c r="S4" t="s">
        <v>349</v>
      </c>
      <c r="T4" t="s">
        <v>350</v>
      </c>
    </row>
    <row r="5" spans="1:20" x14ac:dyDescent="0.35">
      <c r="A5" s="2" t="s">
        <v>242</v>
      </c>
      <c r="B5">
        <v>2024471.5873018568</v>
      </c>
      <c r="C5">
        <v>1978935.2800861071</v>
      </c>
      <c r="D5">
        <v>1922860.2298501988</v>
      </c>
      <c r="E5">
        <v>1894308.0706449151</v>
      </c>
      <c r="F5">
        <v>1842203.747835319</v>
      </c>
      <c r="G5">
        <v>1769277.92538246</v>
      </c>
      <c r="H5">
        <v>1735425.4098353407</v>
      </c>
      <c r="I5">
        <v>1642086.3381154416</v>
      </c>
      <c r="J5">
        <v>1665162.1606953035</v>
      </c>
      <c r="K5">
        <v>1607799.863557721</v>
      </c>
      <c r="L5">
        <v>1601671.3990318705</v>
      </c>
      <c r="M5">
        <v>1518518.0556096477</v>
      </c>
      <c r="N5">
        <v>1643443.4573878623</v>
      </c>
      <c r="O5">
        <v>1554188.3118726199</v>
      </c>
      <c r="P5">
        <v>1524536.7843100172</v>
      </c>
      <c r="Q5">
        <v>1561316.7216430155</v>
      </c>
      <c r="R5">
        <v>1564153.2105507604</v>
      </c>
      <c r="S5">
        <v>1568005.8674837928</v>
      </c>
      <c r="T5">
        <v>1573511.8907303826</v>
      </c>
    </row>
    <row r="6" spans="1:20" x14ac:dyDescent="0.35">
      <c r="A6" s="3" t="s">
        <v>241</v>
      </c>
      <c r="B6">
        <v>521313.85835885699</v>
      </c>
      <c r="C6">
        <v>518906.48167160706</v>
      </c>
      <c r="D6">
        <v>505960.36196419876</v>
      </c>
      <c r="E6">
        <v>546977.80891131528</v>
      </c>
      <c r="F6">
        <v>564443.09225411876</v>
      </c>
      <c r="G6">
        <v>561086.87595366</v>
      </c>
      <c r="H6">
        <v>596803.96655894071</v>
      </c>
      <c r="I6">
        <v>573034.50099144143</v>
      </c>
      <c r="J6">
        <v>591858.90434087487</v>
      </c>
      <c r="K6">
        <v>530245.1879728639</v>
      </c>
      <c r="L6">
        <v>519865.30421658495</v>
      </c>
      <c r="M6">
        <v>432460.54156393313</v>
      </c>
      <c r="N6">
        <v>553134.52411171934</v>
      </c>
      <c r="O6">
        <v>459627.95936604869</v>
      </c>
      <c r="P6">
        <v>425725.01257301716</v>
      </c>
      <c r="Q6">
        <v>455407.01365672797</v>
      </c>
      <c r="R6">
        <v>450476.32158746902</v>
      </c>
      <c r="S6">
        <v>445898.77242701186</v>
      </c>
      <c r="T6">
        <v>442314.91507073905</v>
      </c>
    </row>
    <row r="7" spans="1:20" x14ac:dyDescent="0.35">
      <c r="A7" s="3" t="s">
        <v>43</v>
      </c>
      <c r="B7">
        <v>1503157.7289429998</v>
      </c>
      <c r="C7">
        <v>1460028.7984145</v>
      </c>
      <c r="D7">
        <v>1416899.8678860001</v>
      </c>
      <c r="E7">
        <v>1347330.2617335999</v>
      </c>
      <c r="F7">
        <v>1277760.6555812003</v>
      </c>
      <c r="G7">
        <v>1208191.0494287999</v>
      </c>
      <c r="H7">
        <v>1138621.4432764</v>
      </c>
      <c r="I7">
        <v>1069051.8371240001</v>
      </c>
      <c r="J7">
        <v>1073303.2563544286</v>
      </c>
      <c r="K7">
        <v>1077554.6755848571</v>
      </c>
      <c r="L7">
        <v>1081806.0948152856</v>
      </c>
      <c r="M7">
        <v>1086057.5140457144</v>
      </c>
      <c r="N7">
        <v>1090308.9332761429</v>
      </c>
      <c r="O7">
        <v>1094560.3525065712</v>
      </c>
      <c r="P7">
        <v>1098811.771737</v>
      </c>
      <c r="Q7">
        <v>1105909.7079862875</v>
      </c>
      <c r="R7">
        <v>1113676.8889632914</v>
      </c>
      <c r="S7">
        <v>1122107.0950567808</v>
      </c>
      <c r="T7">
        <v>1131196.9756596435</v>
      </c>
    </row>
    <row r="8" spans="1:20" x14ac:dyDescent="0.35">
      <c r="A8" s="2" t="s">
        <v>153</v>
      </c>
      <c r="B8">
        <v>2024471.5873018568</v>
      </c>
      <c r="C8">
        <v>1978935.2800861071</v>
      </c>
      <c r="D8">
        <v>1922860.2298501988</v>
      </c>
      <c r="E8">
        <v>1894308.0706449151</v>
      </c>
      <c r="F8">
        <v>1842203.747835319</v>
      </c>
      <c r="G8">
        <v>1769277.92538246</v>
      </c>
      <c r="H8">
        <v>1735425.4098353407</v>
      </c>
      <c r="I8">
        <v>1642086.3381154416</v>
      </c>
      <c r="J8">
        <v>1665162.1606953035</v>
      </c>
      <c r="K8">
        <v>1607799.863557721</v>
      </c>
      <c r="L8">
        <v>1601671.3990318705</v>
      </c>
      <c r="M8">
        <v>1518518.0556096477</v>
      </c>
      <c r="N8">
        <v>1643443.4573878623</v>
      </c>
      <c r="O8">
        <v>1554188.3118726199</v>
      </c>
      <c r="P8">
        <v>1524536.7843100172</v>
      </c>
      <c r="Q8">
        <v>1561316.7216430155</v>
      </c>
      <c r="R8">
        <v>1564153.2105507604</v>
      </c>
      <c r="S8">
        <v>1568005.8674837928</v>
      </c>
      <c r="T8">
        <v>1573511.8907303826</v>
      </c>
    </row>
    <row r="11" spans="1:20" x14ac:dyDescent="0.35">
      <c r="B11" s="406"/>
      <c r="C11" s="406"/>
      <c r="D11" s="406"/>
      <c r="E11" s="406"/>
      <c r="F11" s="406"/>
      <c r="G11" s="406"/>
      <c r="H11" s="406"/>
      <c r="I11" s="406"/>
      <c r="J11" s="406"/>
      <c r="K11" s="406"/>
      <c r="L11" s="406"/>
      <c r="M11" s="406"/>
      <c r="N11" s="406"/>
      <c r="O11" s="406"/>
      <c r="P11" s="406"/>
      <c r="Q11" s="406"/>
      <c r="R11" s="406"/>
      <c r="S11" s="406"/>
      <c r="T11" s="406"/>
    </row>
    <row r="16" spans="1:20" x14ac:dyDescent="0.35">
      <c r="H16" t="s">
        <v>191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BCA90-2101-4656-8BE0-233F92F9EA04}">
  <dimension ref="A1:X292"/>
  <sheetViews>
    <sheetView zoomScale="88" workbookViewId="0">
      <selection sqref="A1:XFD1048576"/>
    </sheetView>
  </sheetViews>
  <sheetFormatPr defaultColWidth="8.90625" defaultRowHeight="18" customHeight="1" x14ac:dyDescent="0.35"/>
  <cols>
    <col min="1" max="1" width="17" style="5" bestFit="1" customWidth="1"/>
    <col min="2" max="2" width="17.81640625" style="7" bestFit="1" customWidth="1"/>
    <col min="3" max="3" width="25" style="5" bestFit="1" customWidth="1"/>
    <col min="4" max="4" width="23.81640625" style="5" bestFit="1" customWidth="1"/>
    <col min="5" max="5" width="16.1796875" style="5" bestFit="1" customWidth="1"/>
    <col min="6" max="24" width="18.1796875" style="5" bestFit="1" customWidth="1"/>
    <col min="25" max="16384" width="8.90625" style="5"/>
  </cols>
  <sheetData>
    <row r="1" spans="1:24" s="4" customFormat="1" ht="39" customHeight="1" x14ac:dyDescent="0.35">
      <c r="A1" s="341" t="s">
        <v>63</v>
      </c>
      <c r="B1" s="341" t="s">
        <v>64</v>
      </c>
      <c r="C1" s="341" t="s">
        <v>65</v>
      </c>
      <c r="D1" s="341" t="s">
        <v>69</v>
      </c>
      <c r="E1" s="341" t="s">
        <v>70</v>
      </c>
      <c r="F1" s="342">
        <v>2005</v>
      </c>
      <c r="G1" s="342">
        <v>2006</v>
      </c>
      <c r="H1" s="342">
        <v>2007</v>
      </c>
      <c r="I1" s="342">
        <v>2008</v>
      </c>
      <c r="J1" s="342">
        <v>2009</v>
      </c>
      <c r="K1" s="342">
        <v>2010</v>
      </c>
      <c r="L1" s="342">
        <v>2011</v>
      </c>
      <c r="M1" s="342">
        <v>2012</v>
      </c>
      <c r="N1" s="342">
        <v>2013</v>
      </c>
      <c r="O1" s="342">
        <v>2014</v>
      </c>
      <c r="P1" s="342">
        <v>2015</v>
      </c>
      <c r="Q1" s="343">
        <v>2016</v>
      </c>
      <c r="R1" s="341">
        <v>2017</v>
      </c>
      <c r="S1" s="341">
        <v>2018</v>
      </c>
      <c r="T1" s="341">
        <v>2019</v>
      </c>
      <c r="U1" s="341">
        <v>2020</v>
      </c>
      <c r="V1" s="341">
        <v>2021</v>
      </c>
      <c r="W1" s="341">
        <v>2022</v>
      </c>
      <c r="X1" s="341">
        <v>2023</v>
      </c>
    </row>
    <row r="2" spans="1:24" ht="18" customHeight="1" x14ac:dyDescent="0.35">
      <c r="A2" s="344" t="s">
        <v>242</v>
      </c>
      <c r="B2" s="7" t="s">
        <v>241</v>
      </c>
      <c r="C2" s="5" t="s">
        <v>22</v>
      </c>
      <c r="D2" s="5" t="s">
        <v>25</v>
      </c>
      <c r="E2" s="5" t="s">
        <v>26</v>
      </c>
      <c r="F2" s="34">
        <f>'Crop residue burning emissions'!C14</f>
        <v>193.39139512724404</v>
      </c>
      <c r="G2" s="34">
        <f>'Crop residue burning emissions'!D14</f>
        <v>192.46592167606809</v>
      </c>
      <c r="H2" s="34">
        <f>'Crop residue burning emissions'!E14</f>
        <v>169.40716180362006</v>
      </c>
      <c r="I2" s="34">
        <f>'Crop residue burning emissions'!F14</f>
        <v>176.65890282435603</v>
      </c>
      <c r="J2" s="34">
        <f>'Crop residue burning emissions'!G14</f>
        <v>183.54439013418005</v>
      </c>
      <c r="K2" s="34">
        <f>'Crop residue burning emissions'!H14</f>
        <v>167.03872404634805</v>
      </c>
      <c r="L2" s="34">
        <f>'Crop residue burning emissions'!I14</f>
        <v>171.65334491294408</v>
      </c>
      <c r="M2" s="34">
        <f>'Crop residue burning emissions'!J14</f>
        <v>159.82729301246405</v>
      </c>
      <c r="N2" s="34">
        <f>'Crop residue burning emissions'!K14</f>
        <v>168.00028941585603</v>
      </c>
      <c r="O2" s="34">
        <f>'Crop residue burning emissions'!L14</f>
        <v>170.81442157712405</v>
      </c>
      <c r="P2" s="34">
        <f>'Crop residue burning emissions'!M14</f>
        <v>167.24917504644301</v>
      </c>
      <c r="Q2" s="34">
        <f>'Crop residue burning emissions'!N14</f>
        <v>140.68737322632902</v>
      </c>
      <c r="R2" s="34">
        <f>'Crop residue burning emissions'!O14</f>
        <v>151.112535426504</v>
      </c>
      <c r="S2" s="34">
        <f>'Crop residue burning emissions'!P14</f>
        <v>170.02909003855487</v>
      </c>
      <c r="T2" s="34">
        <f>'Crop residue burning emissions'!Q14</f>
        <v>176.35691056429278</v>
      </c>
      <c r="U2" s="34">
        <f>'Crop residue burning emissions'!R14</f>
        <v>187.27607029408131</v>
      </c>
      <c r="V2" s="34">
        <f>'Crop residue burning emissions'!S14</f>
        <v>174.693605538204</v>
      </c>
      <c r="W2" s="34">
        <f>'Crop residue burning emissions'!T14</f>
        <v>176.79458423923199</v>
      </c>
      <c r="X2" s="34">
        <f>'Crop residue burning emissions'!U14</f>
        <v>178.39744835561828</v>
      </c>
    </row>
    <row r="3" spans="1:24" ht="18" customHeight="1" x14ac:dyDescent="0.35">
      <c r="A3" s="344" t="s">
        <v>242</v>
      </c>
      <c r="B3" s="7" t="s">
        <v>241</v>
      </c>
      <c r="C3" s="5" t="s">
        <v>22</v>
      </c>
      <c r="D3" s="5" t="s">
        <v>25</v>
      </c>
      <c r="E3" s="5" t="s">
        <v>33</v>
      </c>
      <c r="F3" s="34">
        <f>'Crop residue burning emissions'!C28</f>
        <v>5.0138509847804018</v>
      </c>
      <c r="G3" s="34">
        <f>'Crop residue burning emissions'!D28</f>
        <v>4.9898572286388019</v>
      </c>
      <c r="H3" s="34">
        <f>'Crop residue burning emissions'!E28</f>
        <v>4.3920375282420023</v>
      </c>
      <c r="I3" s="34">
        <f>'Crop residue burning emissions'!F28</f>
        <v>4.5800456287796001</v>
      </c>
      <c r="J3" s="34">
        <f>'Crop residue burning emissions'!G28</f>
        <v>4.7585582627380019</v>
      </c>
      <c r="K3" s="34">
        <f>'Crop residue burning emissions'!H28</f>
        <v>4.3306335863868011</v>
      </c>
      <c r="L3" s="34">
        <f>'Crop residue burning emissions'!I28</f>
        <v>4.4502719051504016</v>
      </c>
      <c r="M3" s="34">
        <f>'Crop residue burning emissions'!J28</f>
        <v>4.1436705595824019</v>
      </c>
      <c r="N3" s="34">
        <f>'Crop residue burning emissions'!K28</f>
        <v>4.3555630589296017</v>
      </c>
      <c r="O3" s="34">
        <f>'Crop residue burning emissions'!L28</f>
        <v>4.4285220408884003</v>
      </c>
      <c r="P3" s="34">
        <f>'Crop residue burning emissions'!M28</f>
        <v>4.3360897234263005</v>
      </c>
      <c r="Q3" s="34">
        <f>'Crop residue burning emissions'!N28</f>
        <v>3.6474504169789008</v>
      </c>
      <c r="R3" s="34">
        <f>'Crop residue burning emissions'!O28</f>
        <v>3.9177323999464009</v>
      </c>
      <c r="S3" s="34">
        <f>'Crop residue burning emissions'!P28</f>
        <v>4.4081615935921628</v>
      </c>
      <c r="T3" s="34">
        <f>'Crop residue burning emissions'!Q28</f>
        <v>4.5722161998149993</v>
      </c>
      <c r="U3" s="34">
        <f>'Crop residue burning emissions'!R28</f>
        <v>4.8553055261428506</v>
      </c>
      <c r="V3" s="34">
        <f>'Crop residue burning emissions'!S28</f>
        <v>4.5290934769164002</v>
      </c>
      <c r="W3" s="34">
        <f>'Crop residue burning emissions'!T28</f>
        <v>4.5835632950911993</v>
      </c>
      <c r="X3" s="34">
        <f>'Crop residue burning emissions'!U28</f>
        <v>4.6251190314419555</v>
      </c>
    </row>
    <row r="4" spans="1:24" ht="18" customHeight="1" x14ac:dyDescent="0.35">
      <c r="A4" s="344" t="s">
        <v>242</v>
      </c>
      <c r="B4" s="7" t="s">
        <v>241</v>
      </c>
      <c r="C4" s="5" t="s">
        <v>22</v>
      </c>
      <c r="D4" s="5" t="s">
        <v>25</v>
      </c>
      <c r="E4" s="5" t="s">
        <v>34</v>
      </c>
      <c r="F4" s="34">
        <f>'Crop residue burning emissions'!C86</f>
        <v>5615.5131029540489</v>
      </c>
      <c r="G4" s="34">
        <f>'Crop residue burning emissions'!D86</f>
        <v>5588.6400960754572</v>
      </c>
      <c r="H4" s="34">
        <f>'Crop residue burning emissions'!E86</f>
        <v>4919.082031631041</v>
      </c>
      <c r="I4" s="34">
        <f>'Crop residue burning emissions'!F86</f>
        <v>5129.651104233154</v>
      </c>
      <c r="J4" s="34">
        <f>'Crop residue burning emissions'!G86</f>
        <v>5329.5852542665616</v>
      </c>
      <c r="K4" s="34">
        <f>'Crop residue burning emissions'!H86</f>
        <v>4850.3096167532185</v>
      </c>
      <c r="L4" s="34">
        <f>'Crop residue burning emissions'!I86</f>
        <v>4984.3045337684507</v>
      </c>
      <c r="M4" s="34">
        <f>'Crop residue burning emissions'!J86</f>
        <v>4640.9110267322903</v>
      </c>
      <c r="N4" s="34">
        <f>'Crop residue burning emissions'!K86</f>
        <v>4878.2306260011546</v>
      </c>
      <c r="O4" s="34">
        <f>'Crop residue burning emissions'!L86</f>
        <v>4959.9446857950088</v>
      </c>
      <c r="P4" s="34">
        <f>'Crop residue burning emissions'!M86</f>
        <v>4856.4204902374568</v>
      </c>
      <c r="Q4" s="34">
        <f>'Crop residue burning emissions'!N86</f>
        <v>4085.1444670163696</v>
      </c>
      <c r="R4" s="34">
        <f>'Crop residue burning emissions'!O86</f>
        <v>4387.8602879399696</v>
      </c>
      <c r="S4" s="34">
        <f>'Crop residue burning emissions'!P86</f>
        <v>4937.1409848232233</v>
      </c>
      <c r="T4" s="34">
        <f>'Crop residue burning emissions'!Q86</f>
        <v>5120.8821437927991</v>
      </c>
      <c r="U4" s="34">
        <f>'Crop residue burning emissions'!R86</f>
        <v>5437.942189279991</v>
      </c>
      <c r="V4" s="34">
        <f>'Crop residue burning emissions'!S86</f>
        <v>5072.5846941463678</v>
      </c>
      <c r="W4" s="34">
        <f>'Crop residue burning emissions'!T86</f>
        <v>5133.5908905021452</v>
      </c>
      <c r="X4" s="34">
        <f>'Crop residue burning emissions'!U86</f>
        <v>5180.13331521499</v>
      </c>
    </row>
    <row r="5" spans="1:24" ht="18" customHeight="1" x14ac:dyDescent="0.35">
      <c r="A5" s="344" t="s">
        <v>242</v>
      </c>
      <c r="B5" s="7" t="s">
        <v>241</v>
      </c>
      <c r="C5" s="5" t="s">
        <v>22</v>
      </c>
      <c r="D5" s="5" t="s">
        <v>25</v>
      </c>
      <c r="E5" s="5" t="s">
        <v>35</v>
      </c>
      <c r="F5" s="34">
        <f>'Crop residue burning emissions'!C101</f>
        <v>6764.4012428951582</v>
      </c>
      <c r="G5" s="34">
        <f>'Crop residue burning emissions'!D101</f>
        <v>6732.0302381806923</v>
      </c>
      <c r="H5" s="34">
        <f>'Crop residue burning emissions'!E101</f>
        <v>5925.4860595310656</v>
      </c>
      <c r="I5" s="34">
        <f>'Crop residue burning emissions'!F101</f>
        <v>6179.1358454563642</v>
      </c>
      <c r="J5" s="34">
        <f>'Crop residue burning emissions'!G101</f>
        <v>6419.9748904710987</v>
      </c>
      <c r="K5" s="34">
        <f>'Crop residue burning emissions'!H101</f>
        <v>5842.6433699767085</v>
      </c>
      <c r="L5" s="34">
        <f>'Crop residue burning emissions'!I101</f>
        <v>6004.0525531771991</v>
      </c>
      <c r="M5" s="34">
        <f>'Crop residue burning emissions'!J101</f>
        <v>5590.4035378137414</v>
      </c>
      <c r="N5" s="34">
        <f>'Crop residue burning emissions'!K101</f>
        <v>5876.2767897901667</v>
      </c>
      <c r="O5" s="34">
        <f>'Crop residue burning emissions'!L101</f>
        <v>5974.7088791642936</v>
      </c>
      <c r="P5" s="34">
        <f>'Crop residue burning emissions'!M101</f>
        <v>5850.00447829114</v>
      </c>
      <c r="Q5" s="34">
        <f>'Crop residue burning emissions'!N101</f>
        <v>4920.9316768498193</v>
      </c>
      <c r="R5" s="34">
        <f>'Crop residue burning emissions'!O101</f>
        <v>5285.5806835848298</v>
      </c>
      <c r="S5" s="34">
        <f>'Crop residue burning emissions'!P101</f>
        <v>5947.2397271263408</v>
      </c>
      <c r="T5" s="34">
        <f>'Crop residue burning emissions'!Q101</f>
        <v>6168.5728272932638</v>
      </c>
      <c r="U5" s="34">
        <f>'Crop residue burning emissions'!R101</f>
        <v>6550.5007698418676</v>
      </c>
      <c r="V5" s="34">
        <f>'Crop residue burning emissions'!S101</f>
        <v>6110.39411371407</v>
      </c>
      <c r="W5" s="34">
        <f>'Crop residue burning emissions'!T101</f>
        <v>6183.8816798344706</v>
      </c>
      <c r="X5" s="34">
        <f>'Crop residue burning emissions'!U101</f>
        <v>6239.9463047054041</v>
      </c>
    </row>
    <row r="6" spans="1:24" ht="18" customHeight="1" x14ac:dyDescent="0.35">
      <c r="A6" s="344" t="s">
        <v>242</v>
      </c>
      <c r="B6" s="7" t="s">
        <v>241</v>
      </c>
      <c r="C6" s="5" t="s">
        <v>22</v>
      </c>
      <c r="D6" s="5" t="s">
        <v>25</v>
      </c>
      <c r="E6" s="5" t="s">
        <v>36</v>
      </c>
      <c r="F6" s="34">
        <f>'Crop residue burning emissions'!C115</f>
        <v>2394.185471675281</v>
      </c>
      <c r="G6" s="34">
        <f>'Crop residue burning emissions'!D115</f>
        <v>2382.728110349723</v>
      </c>
      <c r="H6" s="34">
        <f>'Crop residue burning emissions'!E115</f>
        <v>2097.2606631288158</v>
      </c>
      <c r="I6" s="34">
        <f>'Crop residue burning emissions'!F115</f>
        <v>2187.0372169655275</v>
      </c>
      <c r="J6" s="34">
        <f>'Crop residue burning emissions'!G115</f>
        <v>2272.2795498611486</v>
      </c>
      <c r="K6" s="34">
        <f>'Crop residue burning emissions'!H115</f>
        <v>2067.9394036937888</v>
      </c>
      <c r="L6" s="34">
        <f>'Crop residue burning emissions'!I115</f>
        <v>2125.068410022247</v>
      </c>
      <c r="M6" s="34">
        <f>'Crop residue burning emissions'!J115</f>
        <v>1978.6618874943051</v>
      </c>
      <c r="N6" s="34">
        <f>'Crop residue burning emissions'!K115</f>
        <v>2079.8435829682976</v>
      </c>
      <c r="O6" s="34">
        <f>'Crop residue burning emissions'!L115</f>
        <v>2114.6825391247962</v>
      </c>
      <c r="P6" s="34">
        <f>'Crop residue burning emissions'!M115</f>
        <v>2070.5447870749645</v>
      </c>
      <c r="Q6" s="34">
        <f>'Crop residue burning emissions'!N115</f>
        <v>1741.709680541953</v>
      </c>
      <c r="R6" s="34">
        <f>'Crop residue burning emissions'!O115</f>
        <v>1870.7731885801199</v>
      </c>
      <c r="S6" s="34">
        <f>'Crop residue burning emissions'!P115</f>
        <v>2104.9601346773097</v>
      </c>
      <c r="T6" s="34">
        <f>'Crop residue burning emissions'!Q115</f>
        <v>2183.2985527859446</v>
      </c>
      <c r="U6" s="34">
        <f>'Crop residue burning emissions'!R115</f>
        <v>2318.477750240726</v>
      </c>
      <c r="V6" s="34">
        <f>'Crop residue burning emissions'!S115</f>
        <v>2162.7068365629657</v>
      </c>
      <c r="W6" s="34">
        <f>'Crop residue burning emissions'!T115</f>
        <v>2188.7169528816926</v>
      </c>
      <c r="X6" s="34">
        <f>'Crop residue burning emissions'!U115</f>
        <v>2208.5604106425544</v>
      </c>
    </row>
    <row r="7" spans="1:24" ht="18" customHeight="1" x14ac:dyDescent="0.35">
      <c r="A7" s="344" t="s">
        <v>242</v>
      </c>
      <c r="B7" s="7" t="s">
        <v>241</v>
      </c>
      <c r="C7" s="5" t="s">
        <v>38</v>
      </c>
      <c r="D7" s="5" t="s">
        <v>25</v>
      </c>
      <c r="E7" s="5" t="s">
        <v>33</v>
      </c>
      <c r="F7" s="34">
        <f>'Emissions from Fertilizer Consu'!C54</f>
        <v>815.08019999999988</v>
      </c>
      <c r="G7" s="34">
        <f>'Emissions from Fertilizer Consu'!D54</f>
        <v>846.03537857142874</v>
      </c>
      <c r="H7" s="34">
        <f>'Emissions from Fertilizer Consu'!E54</f>
        <v>894.51968571428574</v>
      </c>
      <c r="I7" s="34">
        <f>'Emissions from Fertilizer Consu'!F54</f>
        <v>1040.2882285714284</v>
      </c>
      <c r="J7" s="34">
        <f>'Emissions from Fertilizer Consu'!G54</f>
        <v>1092.5114357142857</v>
      </c>
      <c r="K7" s="34">
        <f>'Emissions from Fertilizer Consu'!H54</f>
        <v>1130.8715785714285</v>
      </c>
      <c r="L7" s="34">
        <f>'Emissions from Fertilizer Consu'!I54</f>
        <v>1272.9254999999998</v>
      </c>
      <c r="M7" s="34">
        <f>'Emissions from Fertilizer Consu'!J54</f>
        <v>1225.970742857143</v>
      </c>
      <c r="N7" s="34">
        <f>'Emissions from Fertilizer Consu'!K54</f>
        <v>1288.8765214285711</v>
      </c>
      <c r="O7" s="34">
        <f>'Emissions from Fertilizer Consu'!L54</f>
        <v>1091.3946214285713</v>
      </c>
      <c r="P7" s="34">
        <f>'Emissions from Fertilizer Consu'!M54</f>
        <v>1062.2846142857143</v>
      </c>
      <c r="Q7" s="34">
        <f>'Emissions from Fertilizer Consu'!N54</f>
        <v>841.83518571428567</v>
      </c>
      <c r="R7" s="34">
        <f>'Emissions from Fertilizer Consu'!O54</f>
        <v>1197.4434214285711</v>
      </c>
      <c r="S7" s="34">
        <f>'Emissions from Fertilizer Consu'!P54</f>
        <v>868.05604285714276</v>
      </c>
      <c r="T7" s="34">
        <f>'Emissions from Fertilizer Consu'!Q54</f>
        <v>754.86934285714278</v>
      </c>
      <c r="U7" s="34">
        <f>'Emissions from Fertilizer Consu'!R54</f>
        <v>833.84753571428575</v>
      </c>
      <c r="V7" s="34">
        <f>'Emissions from Fertilizer Consu'!S54</f>
        <v>835.11394686253266</v>
      </c>
      <c r="W7" s="34">
        <f>'Emissions from Fertilizer Consu'!T54</f>
        <v>836.38228138061379</v>
      </c>
      <c r="X7" s="34">
        <f>'Emissions from Fertilizer Consu'!U54</f>
        <v>837.65254218965867</v>
      </c>
    </row>
    <row r="8" spans="1:24" ht="18" customHeight="1" x14ac:dyDescent="0.35">
      <c r="A8" s="344" t="s">
        <v>242</v>
      </c>
      <c r="B8" s="7" t="s">
        <v>241</v>
      </c>
      <c r="C8" s="5" t="s">
        <v>38</v>
      </c>
      <c r="D8" s="5" t="s">
        <v>25</v>
      </c>
      <c r="E8" s="5" t="s">
        <v>34</v>
      </c>
      <c r="F8" s="34">
        <f>'Emissions from Fertilizer Consu'!C86</f>
        <v>252674.86199999996</v>
      </c>
      <c r="G8" s="34">
        <f>'Emissions from Fertilizer Consu'!D86</f>
        <v>262270.96735714294</v>
      </c>
      <c r="H8" s="34">
        <f>'Emissions from Fertilizer Consu'!E86</f>
        <v>277301.10257142858</v>
      </c>
      <c r="I8" s="34">
        <f>'Emissions from Fertilizer Consu'!F86</f>
        <v>322489.35085714277</v>
      </c>
      <c r="J8" s="34">
        <f>'Emissions from Fertilizer Consu'!G86</f>
        <v>338678.54507142853</v>
      </c>
      <c r="K8" s="34">
        <f>'Emissions from Fertilizer Consu'!H86</f>
        <v>350570.18935714284</v>
      </c>
      <c r="L8" s="34">
        <f>'Emissions from Fertilizer Consu'!I86</f>
        <v>394606.90499999997</v>
      </c>
      <c r="M8" s="34">
        <f>'Emissions from Fertilizer Consu'!J86</f>
        <v>380050.93028571428</v>
      </c>
      <c r="N8" s="34">
        <f>'Emissions from Fertilizer Consu'!K86</f>
        <v>399551.72164285707</v>
      </c>
      <c r="O8" s="34">
        <f>'Emissions from Fertilizer Consu'!L86</f>
        <v>338332.33264285704</v>
      </c>
      <c r="P8" s="34">
        <f>'Emissions from Fertilizer Consu'!M86</f>
        <v>329308.23042857146</v>
      </c>
      <c r="Q8" s="34">
        <f>'Emissions from Fertilizer Consu'!N86</f>
        <v>260968.90757142854</v>
      </c>
      <c r="R8" s="34">
        <f>'Emissions from Fertilizer Consu'!O86</f>
        <v>371207.46064285707</v>
      </c>
      <c r="S8" s="34">
        <f>'Emissions from Fertilizer Consu'!P86</f>
        <v>269097.37328571425</v>
      </c>
      <c r="T8" s="34">
        <f>'Emissions from Fertilizer Consu'!Q86</f>
        <v>234009.49628571427</v>
      </c>
      <c r="U8" s="34">
        <f>'Emissions from Fertilizer Consu'!R86</f>
        <v>258492.73607142858</v>
      </c>
      <c r="V8" s="34">
        <f>'Emissions from Fertilizer Consu'!S86</f>
        <v>258885.32352738513</v>
      </c>
      <c r="W8" s="34">
        <f>'Emissions from Fertilizer Consu'!T86</f>
        <v>259278.50722799025</v>
      </c>
      <c r="X8" s="34">
        <f>'Emissions from Fertilizer Consu'!U86</f>
        <v>259672.28807879417</v>
      </c>
    </row>
    <row r="9" spans="1:24" ht="18" customHeight="1" x14ac:dyDescent="0.35">
      <c r="A9" s="344" t="s">
        <v>242</v>
      </c>
      <c r="B9" s="7" t="s">
        <v>241</v>
      </c>
      <c r="C9" s="5" t="s">
        <v>38</v>
      </c>
      <c r="D9" s="5" t="s">
        <v>25</v>
      </c>
      <c r="E9" s="5" t="s">
        <v>35</v>
      </c>
      <c r="F9" s="34">
        <f>'Emissions from Fertilizer Consu'!C94</f>
        <v>222516.89459999997</v>
      </c>
      <c r="G9" s="34">
        <f>'Emissions from Fertilizer Consu'!D94</f>
        <v>230967.65835000004</v>
      </c>
      <c r="H9" s="34">
        <f>'Emissions from Fertilizer Consu'!E94</f>
        <v>244203.87419999999</v>
      </c>
      <c r="I9" s="34">
        <f>'Emissions from Fertilizer Consu'!F94</f>
        <v>283998.68639999995</v>
      </c>
      <c r="J9" s="34">
        <f>'Emissions from Fertilizer Consu'!G94</f>
        <v>298255.62195</v>
      </c>
      <c r="K9" s="34">
        <f>'Emissions from Fertilizer Consu'!H94</f>
        <v>308727.94095000002</v>
      </c>
      <c r="L9" s="34">
        <f>'Emissions from Fertilizer Consu'!I94</f>
        <v>347508.66149999999</v>
      </c>
      <c r="M9" s="34">
        <f>'Emissions from Fertilizer Consu'!J94</f>
        <v>334690.01280000003</v>
      </c>
      <c r="N9" s="34">
        <f>'Emissions from Fertilizer Consu'!K94</f>
        <v>351863.29034999997</v>
      </c>
      <c r="O9" s="34">
        <f>'Emissions from Fertilizer Consu'!L94</f>
        <v>297950.73164999997</v>
      </c>
      <c r="P9" s="34">
        <f>'Emissions from Fertilizer Consu'!M94</f>
        <v>290003.69970000006</v>
      </c>
      <c r="Q9" s="34">
        <f>'Emissions from Fertilizer Consu'!N94</f>
        <v>229821.00569999998</v>
      </c>
      <c r="R9" s="34">
        <f>'Emissions from Fertilizer Consu'!O94</f>
        <v>326902.05404999992</v>
      </c>
      <c r="S9" s="34">
        <f>'Emissions from Fertilizer Consu'!P94</f>
        <v>236979.29969999997</v>
      </c>
      <c r="T9" s="34">
        <f>'Emissions from Fertilizer Consu'!Q94</f>
        <v>206079.33059999999</v>
      </c>
      <c r="U9" s="34">
        <f>'Emissions from Fertilizer Consu'!R94</f>
        <v>227640.37724999999</v>
      </c>
      <c r="V9" s="34">
        <f>'Emissions from Fertilizer Consu'!S94</f>
        <v>227986.10749347141</v>
      </c>
      <c r="W9" s="34">
        <f>'Emissions from Fertilizer Consu'!T94</f>
        <v>228332.36281690755</v>
      </c>
      <c r="X9" s="34">
        <f>'Emissions from Fertilizer Consu'!U94</f>
        <v>228679.14401777682</v>
      </c>
    </row>
    <row r="10" spans="1:24" ht="18" customHeight="1" x14ac:dyDescent="0.35">
      <c r="A10" s="344" t="s">
        <v>242</v>
      </c>
      <c r="B10" s="7" t="s">
        <v>241</v>
      </c>
      <c r="C10" s="5" t="s">
        <v>38</v>
      </c>
      <c r="D10" s="5" t="s">
        <v>25</v>
      </c>
      <c r="E10" s="5" t="s">
        <v>36</v>
      </c>
      <c r="F10" s="34">
        <f>'Emissions from Fertilizer Consu'!C102</f>
        <v>189913.68659999999</v>
      </c>
      <c r="G10" s="34">
        <f>'Emissions from Fertilizer Consu'!D102</f>
        <v>197126.24320714289</v>
      </c>
      <c r="H10" s="34">
        <f>'Emissions from Fertilizer Consu'!E102</f>
        <v>208423.08677142859</v>
      </c>
      <c r="I10" s="34">
        <f>'Emissions from Fertilizer Consu'!F102</f>
        <v>242387.1572571428</v>
      </c>
      <c r="J10" s="34">
        <f>'Emissions from Fertilizer Consu'!G102</f>
        <v>254555.16452142852</v>
      </c>
      <c r="K10" s="34">
        <f>'Emissions from Fertilizer Consu'!H102</f>
        <v>263493.07780714286</v>
      </c>
      <c r="L10" s="34">
        <f>'Emissions from Fertilizer Consu'!I102</f>
        <v>296591.64149999997</v>
      </c>
      <c r="M10" s="34">
        <f>'Emissions from Fertilizer Consu'!J102</f>
        <v>285651.18308571429</v>
      </c>
      <c r="N10" s="34">
        <f>'Emissions from Fertilizer Consu'!K102</f>
        <v>300308.22949285712</v>
      </c>
      <c r="O10" s="34">
        <f>'Emissions from Fertilizer Consu'!L102</f>
        <v>254294.94679285711</v>
      </c>
      <c r="P10" s="34">
        <f>'Emissions from Fertilizer Consu'!M102</f>
        <v>247512.31512857144</v>
      </c>
      <c r="Q10" s="34">
        <f>'Emissions from Fertilizer Consu'!N102</f>
        <v>196147.59827142855</v>
      </c>
      <c r="R10" s="34">
        <f>'Emissions from Fertilizer Consu'!O102</f>
        <v>279004.31719285704</v>
      </c>
      <c r="S10" s="34">
        <f>'Emissions from Fertilizer Consu'!P102</f>
        <v>202257.05798571426</v>
      </c>
      <c r="T10" s="34">
        <f>'Emissions from Fertilizer Consu'!Q102</f>
        <v>175884.55688571426</v>
      </c>
      <c r="U10" s="34">
        <f>'Emissions from Fertilizer Consu'!R102</f>
        <v>194286.47582142858</v>
      </c>
      <c r="V10" s="34">
        <f>'Emissions from Fertilizer Consu'!S102</f>
        <v>194581.54961897011</v>
      </c>
      <c r="W10" s="34">
        <f>'Emissions from Fertilizer Consu'!T102</f>
        <v>194877.071561683</v>
      </c>
      <c r="X10" s="34">
        <f>'Emissions from Fertilizer Consu'!U102</f>
        <v>195173.04233019048</v>
      </c>
    </row>
    <row r="11" spans="1:24" ht="18" customHeight="1" x14ac:dyDescent="0.35">
      <c r="A11" s="344" t="s">
        <v>242</v>
      </c>
      <c r="B11" s="7" t="s">
        <v>241</v>
      </c>
      <c r="C11" s="5" t="s">
        <v>62</v>
      </c>
      <c r="D11" s="5" t="s">
        <v>25</v>
      </c>
      <c r="E11" s="5" t="s">
        <v>26</v>
      </c>
      <c r="F11" s="34">
        <f>'Rice emission'!C30</f>
        <v>12524.927774090622</v>
      </c>
      <c r="G11" s="34">
        <f>'Rice emission'!D30</f>
        <v>11954.613058018507</v>
      </c>
      <c r="H11" s="34">
        <f>'Rice emission'!E30</f>
        <v>10654.294160054244</v>
      </c>
      <c r="I11" s="34">
        <f>'Rice emission'!F30</f>
        <v>10445.657473806637</v>
      </c>
      <c r="J11" s="34">
        <f>'Rice emission'!G30</f>
        <v>10496.90294897256</v>
      </c>
      <c r="K11" s="34">
        <f>'Rice emission'!H30</f>
        <v>9793.6369990363783</v>
      </c>
      <c r="L11" s="34">
        <f>'Rice emission'!I30</f>
        <v>9391.0836678653504</v>
      </c>
      <c r="M11" s="34">
        <f>'Rice emission'!J30</f>
        <v>8968.698079952137</v>
      </c>
      <c r="N11" s="34">
        <f>'Rice emission'!K30</f>
        <v>8925.1881939055511</v>
      </c>
      <c r="O11" s="34">
        <f>'Rice emission'!L30</f>
        <v>8902.5195544862818</v>
      </c>
      <c r="P11" s="34">
        <f>'Rice emission'!M30</f>
        <v>8842.88825227505</v>
      </c>
      <c r="Q11" s="34">
        <f>'Rice emission'!N30</f>
        <v>7971.7375964518196</v>
      </c>
      <c r="R11" s="34">
        <f>'Rice emission'!O30</f>
        <v>8454.2477705201054</v>
      </c>
      <c r="S11" s="34">
        <f>'Rice emission'!P30</f>
        <v>8837.7830997862493</v>
      </c>
      <c r="T11" s="34">
        <f>'Rice emission'!Q30</f>
        <v>8885.4587687385774</v>
      </c>
      <c r="U11" s="34">
        <f>'Rice emission'!R30</f>
        <v>9117.9207331437792</v>
      </c>
      <c r="V11" s="34">
        <f>'Rice emission'!S30</f>
        <v>8881.8292079017865</v>
      </c>
      <c r="W11" s="34">
        <f>'Rice emission'!T30</f>
        <v>8642.2225861199749</v>
      </c>
      <c r="X11" s="34">
        <f>'Rice emission'!U30</f>
        <v>8450.594936987136</v>
      </c>
    </row>
    <row r="12" spans="1:24" ht="18" customHeight="1" x14ac:dyDescent="0.35">
      <c r="A12" s="344" t="s">
        <v>242</v>
      </c>
      <c r="B12" s="7" t="s">
        <v>241</v>
      </c>
      <c r="C12" s="5" t="s">
        <v>62</v>
      </c>
      <c r="D12" s="5" t="s">
        <v>25</v>
      </c>
      <c r="E12" s="5" t="s">
        <v>34</v>
      </c>
      <c r="F12" s="34">
        <f>'Rice emission'!C51</f>
        <v>263023.483255903</v>
      </c>
      <c r="G12" s="34">
        <f>'Rice emission'!D51</f>
        <v>251046.87421838866</v>
      </c>
      <c r="H12" s="34">
        <f>'Rice emission'!E51</f>
        <v>223740.17736113913</v>
      </c>
      <c r="I12" s="34">
        <f>'Rice emission'!F51</f>
        <v>219358.80694993938</v>
      </c>
      <c r="J12" s="34">
        <f>'Rice emission'!G51</f>
        <v>220434.96192842373</v>
      </c>
      <c r="K12" s="34">
        <f>'Rice emission'!H51</f>
        <v>205666.37697976391</v>
      </c>
      <c r="L12" s="34">
        <f>'Rice emission'!I51</f>
        <v>197212.75702517235</v>
      </c>
      <c r="M12" s="34">
        <f>'Rice emission'!J51</f>
        <v>188342.65967899488</v>
      </c>
      <c r="N12" s="34">
        <f>'Rice emission'!K51</f>
        <v>187428.9520720166</v>
      </c>
      <c r="O12" s="34">
        <f>'Rice emission'!L51</f>
        <v>186952.91064421189</v>
      </c>
      <c r="P12" s="34">
        <f>'Rice emission'!M51</f>
        <v>185700.65329777604</v>
      </c>
      <c r="Q12" s="34">
        <f>'Rice emission'!N51</f>
        <v>167406.48952548823</v>
      </c>
      <c r="R12" s="34">
        <f>'Rice emission'!O51</f>
        <v>177539.20318092222</v>
      </c>
      <c r="S12" s="34">
        <f>'Rice emission'!P51</f>
        <v>185593.44509551124</v>
      </c>
      <c r="T12" s="34">
        <f>'Rice emission'!Q51</f>
        <v>186594.63414351011</v>
      </c>
      <c r="U12" s="34">
        <f>'Rice emission'!R51</f>
        <v>191476.33539601939</v>
      </c>
      <c r="V12" s="34">
        <f>'Rice emission'!S51</f>
        <v>186518.41336593754</v>
      </c>
      <c r="W12" s="34">
        <f>'Rice emission'!T51</f>
        <v>181486.67430851946</v>
      </c>
      <c r="X12" s="34">
        <f>'Rice emission'!U51</f>
        <v>177462.49367672988</v>
      </c>
    </row>
    <row r="13" spans="1:24" ht="18" customHeight="1" x14ac:dyDescent="0.35">
      <c r="A13" s="344" t="s">
        <v>242</v>
      </c>
      <c r="B13" s="7" t="s">
        <v>241</v>
      </c>
      <c r="C13" s="5" t="s">
        <v>62</v>
      </c>
      <c r="D13" s="5" t="s">
        <v>25</v>
      </c>
      <c r="E13" s="5" t="s">
        <v>35</v>
      </c>
      <c r="F13" s="34">
        <f>'Rice emission'!C54</f>
        <v>349445.48489712836</v>
      </c>
      <c r="G13" s="34">
        <f>'Rice emission'!D54</f>
        <v>333533.70431871637</v>
      </c>
      <c r="H13" s="34">
        <f>'Rice emission'!E54</f>
        <v>297254.80706551339</v>
      </c>
      <c r="I13" s="34">
        <f>'Rice emission'!F54</f>
        <v>291433.84351920517</v>
      </c>
      <c r="J13" s="34">
        <f>'Rice emission'!G54</f>
        <v>292863.59227633441</v>
      </c>
      <c r="K13" s="34">
        <f>'Rice emission'!H54</f>
        <v>273242.47227311495</v>
      </c>
      <c r="L13" s="34">
        <f>'Rice emission'!I54</f>
        <v>262011.23433344325</v>
      </c>
      <c r="M13" s="34">
        <f>'Rice emission'!J54</f>
        <v>250226.67643066467</v>
      </c>
      <c r="N13" s="34">
        <f>'Rice emission'!K54</f>
        <v>249012.75060996489</v>
      </c>
      <c r="O13" s="34">
        <f>'Rice emission'!L54</f>
        <v>248380.29557016722</v>
      </c>
      <c r="P13" s="34">
        <f>'Rice emission'!M54</f>
        <v>246716.58223847387</v>
      </c>
      <c r="Q13" s="34">
        <f>'Rice emission'!N54</f>
        <v>222411.47894100577</v>
      </c>
      <c r="R13" s="34">
        <f>'Rice emission'!O54</f>
        <v>235873.51279751095</v>
      </c>
      <c r="S13" s="34">
        <f>'Rice emission'!P54</f>
        <v>246574.14848403633</v>
      </c>
      <c r="T13" s="34">
        <f>'Rice emission'!Q54</f>
        <v>247904.29964780627</v>
      </c>
      <c r="U13" s="34">
        <f>'Rice emission'!R54</f>
        <v>254389.98845471145</v>
      </c>
      <c r="V13" s="34">
        <f>'Rice emission'!S54</f>
        <v>247803.03490045984</v>
      </c>
      <c r="W13" s="34">
        <f>'Rice emission'!T54</f>
        <v>241118.0101527473</v>
      </c>
      <c r="X13" s="34">
        <f>'Rice emission'!U54</f>
        <v>235771.5987419411</v>
      </c>
    </row>
    <row r="14" spans="1:24" ht="18" customHeight="1" x14ac:dyDescent="0.35">
      <c r="A14" s="344" t="s">
        <v>242</v>
      </c>
      <c r="B14" s="7" t="s">
        <v>241</v>
      </c>
      <c r="C14" s="5" t="s">
        <v>62</v>
      </c>
      <c r="D14" s="5" t="s">
        <v>25</v>
      </c>
      <c r="E14" s="5" t="s">
        <v>36</v>
      </c>
      <c r="F14" s="34">
        <f>'Rice emission'!C57</f>
        <v>67384.111424607545</v>
      </c>
      <c r="G14" s="34">
        <f>'Rice emission'!D57</f>
        <v>64315.818252139572</v>
      </c>
      <c r="H14" s="34">
        <f>'Rice emission'!E57</f>
        <v>57320.102581091829</v>
      </c>
      <c r="I14" s="34">
        <f>'Rice emission'!F57</f>
        <v>56197.637209079709</v>
      </c>
      <c r="J14" s="34">
        <f>'Rice emission'!G57</f>
        <v>56473.337865472364</v>
      </c>
      <c r="K14" s="34">
        <f>'Rice emission'!H57</f>
        <v>52689.767054815711</v>
      </c>
      <c r="L14" s="34">
        <f>'Rice emission'!I57</f>
        <v>50524.030133115579</v>
      </c>
      <c r="M14" s="34">
        <f>'Rice emission'!J57</f>
        <v>48251.595670142495</v>
      </c>
      <c r="N14" s="34">
        <f>'Rice emission'!K57</f>
        <v>48017.512483211874</v>
      </c>
      <c r="O14" s="34">
        <f>'Rice emission'!L57</f>
        <v>47895.555203136188</v>
      </c>
      <c r="P14" s="34">
        <f>'Rice emission'!M57</f>
        <v>47574.738797239763</v>
      </c>
      <c r="Q14" s="34">
        <f>'Rice emission'!N57</f>
        <v>42887.94826891079</v>
      </c>
      <c r="R14" s="34">
        <f>'Rice emission'!O57</f>
        <v>45483.853005398167</v>
      </c>
      <c r="S14" s="34">
        <f>'Rice emission'!P57</f>
        <v>47547.273076850019</v>
      </c>
      <c r="T14" s="34">
        <f>'Rice emission'!Q57</f>
        <v>47803.768175813544</v>
      </c>
      <c r="U14" s="34">
        <f>'Rice emission'!R57</f>
        <v>49054.413544313538</v>
      </c>
      <c r="V14" s="34">
        <f>'Rice emission'!S57</f>
        <v>47784.241138511607</v>
      </c>
      <c r="W14" s="34">
        <f>'Rice emission'!T57</f>
        <v>46495.157513325466</v>
      </c>
      <c r="X14" s="34">
        <f>'Rice emission'!U57</f>
        <v>45464.200760990789</v>
      </c>
    </row>
    <row r="15" spans="1:24" ht="18" customHeight="1" x14ac:dyDescent="0.35">
      <c r="A15" s="344" t="s">
        <v>242</v>
      </c>
      <c r="B15" s="7" t="s">
        <v>43</v>
      </c>
      <c r="C15" s="5" t="s">
        <v>44</v>
      </c>
      <c r="D15" s="5" t="s">
        <v>25</v>
      </c>
      <c r="E15" s="5" t="s">
        <v>26</v>
      </c>
      <c r="F15" s="34" cm="1">
        <f t="array" ref="F15:X15">TRANSPOSE('Enteric Fermentation Emissions'!AC8:AC26)</f>
        <v>65207.163999999997</v>
      </c>
      <c r="G15" s="34">
        <v>63368.245999999999</v>
      </c>
      <c r="H15" s="34">
        <v>61529.328000000001</v>
      </c>
      <c r="I15" s="34">
        <v>58400.187199999993</v>
      </c>
      <c r="J15" s="34">
        <v>55271.046400000007</v>
      </c>
      <c r="K15" s="34">
        <v>52141.905599999991</v>
      </c>
      <c r="L15" s="34">
        <v>49012.764800000004</v>
      </c>
      <c r="M15" s="34">
        <v>45883.624000000003</v>
      </c>
      <c r="N15" s="34">
        <v>46017.896000000001</v>
      </c>
      <c r="O15" s="34">
        <v>46152.167999999998</v>
      </c>
      <c r="P15" s="34">
        <v>46286.44</v>
      </c>
      <c r="Q15" s="34">
        <v>46420.712</v>
      </c>
      <c r="R15" s="34">
        <v>46554.983999999997</v>
      </c>
      <c r="S15" s="34">
        <v>46689.255999999994</v>
      </c>
      <c r="T15" s="34">
        <v>46823.527999999998</v>
      </c>
      <c r="U15" s="34">
        <v>47068.354027931164</v>
      </c>
      <c r="V15" s="34">
        <v>47338.169905179064</v>
      </c>
      <c r="W15" s="34">
        <v>47632.374148798466</v>
      </c>
      <c r="X15" s="34">
        <v>47950.460327120709</v>
      </c>
    </row>
    <row r="16" spans="1:24" ht="18" customHeight="1" x14ac:dyDescent="0.35">
      <c r="A16" s="344" t="s">
        <v>242</v>
      </c>
      <c r="B16" s="7" t="s">
        <v>43</v>
      </c>
      <c r="C16" s="5" t="s">
        <v>44</v>
      </c>
      <c r="D16" s="5" t="s">
        <v>25</v>
      </c>
      <c r="E16" s="5" t="s">
        <v>34</v>
      </c>
      <c r="F16" s="34" cm="1">
        <f t="array" ref="F16:X16">TRANSPOSE('Enteric Fermentation Emissions'!AC37:AC55)</f>
        <v>1369350.4439999999</v>
      </c>
      <c r="G16" s="34">
        <v>1330733.166</v>
      </c>
      <c r="H16" s="34">
        <v>1292115.888</v>
      </c>
      <c r="I16" s="34">
        <v>1226403.9312</v>
      </c>
      <c r="J16" s="34">
        <v>1160691.9744000002</v>
      </c>
      <c r="K16" s="34">
        <v>1094980.0175999999</v>
      </c>
      <c r="L16" s="34">
        <v>1029268.0608</v>
      </c>
      <c r="M16" s="34">
        <v>963556.10400000005</v>
      </c>
      <c r="N16" s="34">
        <v>966375.81599999999</v>
      </c>
      <c r="O16" s="34">
        <v>969195.52799999993</v>
      </c>
      <c r="P16" s="34">
        <v>972015.24</v>
      </c>
      <c r="Q16" s="34">
        <v>974834.95200000005</v>
      </c>
      <c r="R16" s="34">
        <v>977654.66399999999</v>
      </c>
      <c r="S16" s="34">
        <v>980474.37599999981</v>
      </c>
      <c r="T16" s="34">
        <v>983294.08799999999</v>
      </c>
      <c r="U16" s="34">
        <v>988435.43458655442</v>
      </c>
      <c r="V16" s="34">
        <v>994101.56800876034</v>
      </c>
      <c r="W16" s="34">
        <v>1000279.8571247677</v>
      </c>
      <c r="X16" s="34">
        <v>1006959.6668695349</v>
      </c>
    </row>
    <row r="17" spans="1:24" ht="18" customHeight="1" x14ac:dyDescent="0.35">
      <c r="A17" s="344" t="s">
        <v>242</v>
      </c>
      <c r="B17" s="7" t="s">
        <v>43</v>
      </c>
      <c r="C17" s="5" t="s">
        <v>44</v>
      </c>
      <c r="D17" s="5" t="s">
        <v>25</v>
      </c>
      <c r="E17" s="5" t="s">
        <v>35</v>
      </c>
      <c r="F17" s="34" cm="1">
        <f t="array" ref="F17:X17">TRANSPOSE('Enteric Fermentation Emissions'!AC66:AC84)</f>
        <v>1819279.8755999999</v>
      </c>
      <c r="G17" s="34">
        <v>1767974.0633999999</v>
      </c>
      <c r="H17" s="34">
        <v>1716668.2511999998</v>
      </c>
      <c r="I17" s="34">
        <v>1629365.22288</v>
      </c>
      <c r="J17" s="34">
        <v>1542062.1945600002</v>
      </c>
      <c r="K17" s="34">
        <v>1454759.1662399997</v>
      </c>
      <c r="L17" s="34">
        <v>1367456.1379200001</v>
      </c>
      <c r="M17" s="34">
        <v>1280153.1095999999</v>
      </c>
      <c r="N17" s="34">
        <v>1283899.2984</v>
      </c>
      <c r="O17" s="34">
        <v>1287645.4872000001</v>
      </c>
      <c r="P17" s="34">
        <v>1291391.676</v>
      </c>
      <c r="Q17" s="34">
        <v>1295137.8648000001</v>
      </c>
      <c r="R17" s="34">
        <v>1298884.0536</v>
      </c>
      <c r="S17" s="34">
        <v>1302630.2423999996</v>
      </c>
      <c r="T17" s="34">
        <v>1306376.4312000002</v>
      </c>
      <c r="U17" s="34">
        <v>1313207.0773792795</v>
      </c>
      <c r="V17" s="34">
        <v>1320734.9403544958</v>
      </c>
      <c r="W17" s="34">
        <v>1328943.2387514773</v>
      </c>
      <c r="X17" s="34">
        <v>1337817.8431266677</v>
      </c>
    </row>
    <row r="18" spans="1:24" ht="18" customHeight="1" x14ac:dyDescent="0.35">
      <c r="A18" s="344" t="s">
        <v>242</v>
      </c>
      <c r="B18" s="7" t="s">
        <v>43</v>
      </c>
      <c r="C18" s="5" t="s">
        <v>44</v>
      </c>
      <c r="D18" s="5" t="s">
        <v>25</v>
      </c>
      <c r="E18" s="5" t="s">
        <v>36</v>
      </c>
      <c r="F18" s="34" cm="1">
        <f t="array" ref="F18:X18">TRANSPOSE('Enteric Fermentation Emissions'!AC95:AC113)</f>
        <v>378201.55119999999</v>
      </c>
      <c r="G18" s="34">
        <v>367535.82680000004</v>
      </c>
      <c r="H18" s="34">
        <v>356870.10239999997</v>
      </c>
      <c r="I18" s="34">
        <v>338721.08575999999</v>
      </c>
      <c r="J18" s="34">
        <v>320572.06912</v>
      </c>
      <c r="K18" s="34">
        <v>302423.05247999995</v>
      </c>
      <c r="L18" s="34">
        <v>284274.03584000003</v>
      </c>
      <c r="M18" s="34">
        <v>266125.01919999998</v>
      </c>
      <c r="N18" s="34">
        <v>266903.79679999995</v>
      </c>
      <c r="O18" s="34">
        <v>267682.57439999998</v>
      </c>
      <c r="P18" s="34">
        <v>268461.35200000001</v>
      </c>
      <c r="Q18" s="34">
        <v>269240.12959999999</v>
      </c>
      <c r="R18" s="34">
        <v>270018.90720000002</v>
      </c>
      <c r="S18" s="34">
        <v>270797.68479999993</v>
      </c>
      <c r="T18" s="34">
        <v>271576.46240000002</v>
      </c>
      <c r="U18" s="34">
        <v>272996.4533620007</v>
      </c>
      <c r="V18" s="34">
        <v>274561.38545003854</v>
      </c>
      <c r="W18" s="34">
        <v>276267.77006303112</v>
      </c>
      <c r="X18" s="34">
        <v>278112.66989730007</v>
      </c>
    </row>
    <row r="19" spans="1:24" ht="18" customHeight="1" x14ac:dyDescent="0.35">
      <c r="A19" s="344" t="s">
        <v>242</v>
      </c>
      <c r="B19" s="7" t="s">
        <v>43</v>
      </c>
      <c r="C19" s="5" t="s">
        <v>61</v>
      </c>
      <c r="D19" s="5" t="s">
        <v>25</v>
      </c>
      <c r="E19" s="5" t="s">
        <v>26</v>
      </c>
      <c r="F19" s="34" cm="1">
        <f t="array" ref="F19:X19">TRANSPOSE('MM (CH4)'!AC8:AC26)</f>
        <v>5835.7840149999984</v>
      </c>
      <c r="G19" s="34">
        <v>5590.0460224999997</v>
      </c>
      <c r="H19" s="34">
        <v>5344.3080300000001</v>
      </c>
      <c r="I19" s="34">
        <v>5097.739427999999</v>
      </c>
      <c r="J19" s="34">
        <v>4851.1708260000005</v>
      </c>
      <c r="K19" s="34">
        <v>4604.6022240000002</v>
      </c>
      <c r="L19" s="34">
        <v>4358.0336220000008</v>
      </c>
      <c r="M19" s="34">
        <v>4111.4650199999996</v>
      </c>
      <c r="N19" s="34">
        <v>4149.9204285714286</v>
      </c>
      <c r="O19" s="34">
        <v>4188.3758371428576</v>
      </c>
      <c r="P19" s="34">
        <v>4226.8312457142856</v>
      </c>
      <c r="Q19" s="34">
        <v>4265.2866542857137</v>
      </c>
      <c r="R19" s="34">
        <v>4303.7420628571426</v>
      </c>
      <c r="S19" s="34">
        <v>4342.1974714285716</v>
      </c>
      <c r="T19" s="34">
        <v>4380.6528799999996</v>
      </c>
      <c r="U19" s="34">
        <v>4440.2581017026814</v>
      </c>
      <c r="V19" s="34">
        <v>4505.6804222711735</v>
      </c>
      <c r="W19" s="34">
        <v>4577.1878309027607</v>
      </c>
      <c r="X19" s="34">
        <v>4655.0881895140719</v>
      </c>
    </row>
    <row r="20" spans="1:24" ht="18" customHeight="1" x14ac:dyDescent="0.35">
      <c r="A20" s="344" t="s">
        <v>242</v>
      </c>
      <c r="B20" s="7" t="s">
        <v>43</v>
      </c>
      <c r="C20" s="5" t="s">
        <v>61</v>
      </c>
      <c r="D20" s="5" t="s">
        <v>25</v>
      </c>
      <c r="E20" s="5" t="s">
        <v>33</v>
      </c>
      <c r="F20" s="34" cm="1">
        <f t="array" ref="F20:X20">TRANSPOSE('MM (N2O)'!AC8:AC26)</f>
        <v>36.309098800000001</v>
      </c>
      <c r="G20" s="34">
        <v>38.402148200000006</v>
      </c>
      <c r="H20" s="34">
        <v>40.495197599999997</v>
      </c>
      <c r="I20" s="34">
        <v>44.754201760000008</v>
      </c>
      <c r="J20" s="34">
        <v>49.013205919999997</v>
      </c>
      <c r="K20" s="34">
        <v>53.272210080000015</v>
      </c>
      <c r="L20" s="34">
        <v>57.531214240000018</v>
      </c>
      <c r="M20" s="34">
        <v>61.790218400000001</v>
      </c>
      <c r="N20" s="34">
        <v>63.803585014285723</v>
      </c>
      <c r="O20" s="34">
        <v>65.816951628571431</v>
      </c>
      <c r="P20" s="34">
        <v>67.83031824285716</v>
      </c>
      <c r="Q20" s="34">
        <v>69.843684857142875</v>
      </c>
      <c r="R20" s="34">
        <v>71.857051471428576</v>
      </c>
      <c r="S20" s="34">
        <v>73.870418085714292</v>
      </c>
      <c r="T20" s="34">
        <v>75.883784700000007</v>
      </c>
      <c r="U20" s="34">
        <v>78.157591174118394</v>
      </c>
      <c r="V20" s="34">
        <v>80.503329312375669</v>
      </c>
      <c r="W20" s="34">
        <v>82.923527364694095</v>
      </c>
      <c r="X20" s="34">
        <v>85.420828420364842</v>
      </c>
    </row>
    <row r="21" spans="1:24" ht="18" customHeight="1" x14ac:dyDescent="0.35">
      <c r="A21" s="344" t="s">
        <v>242</v>
      </c>
      <c r="B21" s="7" t="s">
        <v>43</v>
      </c>
      <c r="C21" s="5" t="s">
        <v>61</v>
      </c>
      <c r="D21" s="5" t="s">
        <v>25</v>
      </c>
      <c r="E21" s="5" t="s">
        <v>34</v>
      </c>
      <c r="F21" s="34" cm="1">
        <f t="array" ref="F21:X21">TRANSPOSE('Manure Management Emissions'!AC36:AC54)</f>
        <v>133807.28494299998</v>
      </c>
      <c r="G21" s="34">
        <v>129295.63241450001</v>
      </c>
      <c r="H21" s="34">
        <v>124783.97988600002</v>
      </c>
      <c r="I21" s="34">
        <v>120926.33053359999</v>
      </c>
      <c r="J21" s="34">
        <v>117068.68118119999</v>
      </c>
      <c r="K21" s="34">
        <v>113211.03182880001</v>
      </c>
      <c r="L21" s="34">
        <v>109353.38247640002</v>
      </c>
      <c r="M21" s="34">
        <v>105495.73312400001</v>
      </c>
      <c r="N21" s="34">
        <v>106927.44035442856</v>
      </c>
      <c r="O21" s="34">
        <v>108359.14758485716</v>
      </c>
      <c r="P21" s="34">
        <v>109790.85481528571</v>
      </c>
      <c r="Q21" s="34">
        <v>111222.56204571429</v>
      </c>
      <c r="R21" s="34">
        <v>112654.26927614286</v>
      </c>
      <c r="S21" s="34">
        <v>114085.97650657142</v>
      </c>
      <c r="T21" s="34">
        <v>115517.68373700001</v>
      </c>
      <c r="U21" s="34">
        <v>117474.27339973302</v>
      </c>
      <c r="V21" s="34">
        <v>119575.32095453111</v>
      </c>
      <c r="W21" s="34">
        <v>121827.23793201316</v>
      </c>
      <c r="X21" s="34">
        <v>124237.3087901086</v>
      </c>
    </row>
    <row r="22" spans="1:24" ht="18" customHeight="1" x14ac:dyDescent="0.35">
      <c r="A22" s="344" t="s">
        <v>242</v>
      </c>
      <c r="B22" s="7" t="s">
        <v>43</v>
      </c>
      <c r="C22" s="5" t="s">
        <v>61</v>
      </c>
      <c r="D22" s="5" t="s">
        <v>25</v>
      </c>
      <c r="E22" s="5" t="s">
        <v>35</v>
      </c>
      <c r="F22" s="34" cm="1">
        <f t="array" ref="F22:X22">TRANSPOSE('Manure Management Emissions'!AC67:AC85)</f>
        <v>172730.75799089996</v>
      </c>
      <c r="G22" s="34">
        <v>166446.07048634999</v>
      </c>
      <c r="H22" s="34">
        <v>160161.38298180001</v>
      </c>
      <c r="I22" s="34">
        <v>154444.82712168002</v>
      </c>
      <c r="J22" s="34">
        <v>148728.27126156</v>
      </c>
      <c r="K22" s="34">
        <v>143011.71540144001</v>
      </c>
      <c r="L22" s="34">
        <v>137295.15954132003</v>
      </c>
      <c r="M22" s="34">
        <v>131578.60368120001</v>
      </c>
      <c r="N22" s="34">
        <v>133201.15866604284</v>
      </c>
      <c r="O22" s="34">
        <v>134823.71365088571</v>
      </c>
      <c r="P22" s="34">
        <v>136446.26863572857</v>
      </c>
      <c r="Q22" s="34">
        <v>138068.82362057141</v>
      </c>
      <c r="R22" s="34">
        <v>139691.37860541427</v>
      </c>
      <c r="S22" s="34">
        <v>141313.93359025713</v>
      </c>
      <c r="T22" s="34">
        <v>142936.4885751</v>
      </c>
      <c r="U22" s="34">
        <v>145220.22342803914</v>
      </c>
      <c r="V22" s="34">
        <v>147685.89268364428</v>
      </c>
      <c r="W22" s="34">
        <v>150341.6634527485</v>
      </c>
      <c r="X22" s="34">
        <v>153196.8466462022</v>
      </c>
    </row>
    <row r="23" spans="1:24" ht="18" customHeight="1" x14ac:dyDescent="0.35">
      <c r="A23" s="344" t="s">
        <v>242</v>
      </c>
      <c r="B23" s="7" t="s">
        <v>43</v>
      </c>
      <c r="C23" s="5" t="s">
        <v>61</v>
      </c>
      <c r="D23" s="5" t="s">
        <v>25</v>
      </c>
      <c r="E23" s="5" t="s">
        <v>36</v>
      </c>
      <c r="F23" s="34" cm="1">
        <f t="array" ref="F23:X23">TRANSPOSE('Manure Management Emissions'!AC95:AC113)</f>
        <v>42307.567307399993</v>
      </c>
      <c r="G23" s="34">
        <v>41369.967461100001</v>
      </c>
      <c r="H23" s="34">
        <v>40432.367614800001</v>
      </c>
      <c r="I23" s="34">
        <v>39994.617692480002</v>
      </c>
      <c r="J23" s="34">
        <v>39556.867770160003</v>
      </c>
      <c r="K23" s="34">
        <v>39119.117847840003</v>
      </c>
      <c r="L23" s="34">
        <v>38681.367925520011</v>
      </c>
      <c r="M23" s="34">
        <v>38243.618003200005</v>
      </c>
      <c r="N23" s="34">
        <v>38935.773794042849</v>
      </c>
      <c r="O23" s="34">
        <v>39627.929584885715</v>
      </c>
      <c r="P23" s="34">
        <v>40320.085375728573</v>
      </c>
      <c r="Q23" s="34">
        <v>41012.241166571432</v>
      </c>
      <c r="R23" s="34">
        <v>41704.39695741429</v>
      </c>
      <c r="S23" s="34">
        <v>42396.552748257149</v>
      </c>
      <c r="T23" s="34">
        <v>43088.708539100007</v>
      </c>
      <c r="U23" s="34">
        <v>43964.21573344514</v>
      </c>
      <c r="V23" s="34">
        <v>44890.222178956341</v>
      </c>
      <c r="W23" s="34">
        <v>45868.871295209734</v>
      </c>
      <c r="X23" s="34">
        <v>46902.564521126624</v>
      </c>
    </row>
    <row r="24" spans="1:24" ht="18" customHeight="1" x14ac:dyDescent="0.35">
      <c r="A24" s="344"/>
      <c r="F24" s="6"/>
      <c r="G24" s="6"/>
      <c r="H24" s="6"/>
      <c r="I24" s="6"/>
      <c r="J24" s="6"/>
      <c r="K24" s="6"/>
      <c r="L24" s="6"/>
      <c r="M24" s="6"/>
      <c r="N24" s="6"/>
      <c r="O24" s="6"/>
      <c r="P24" s="6"/>
      <c r="Q24" s="6"/>
      <c r="R24" s="6"/>
      <c r="S24" s="6"/>
      <c r="T24" s="6"/>
      <c r="U24" s="6"/>
      <c r="V24" s="6"/>
    </row>
    <row r="25" spans="1:24" ht="18" customHeight="1" x14ac:dyDescent="0.35">
      <c r="A25" s="344"/>
      <c r="F25" s="6"/>
      <c r="G25" s="6"/>
      <c r="H25" s="6"/>
      <c r="I25" s="6"/>
      <c r="J25" s="6"/>
      <c r="K25" s="6"/>
      <c r="L25" s="6"/>
      <c r="M25" s="6"/>
      <c r="N25" s="6"/>
      <c r="O25" s="6"/>
      <c r="P25" s="6"/>
      <c r="Q25" s="6"/>
      <c r="R25" s="6"/>
      <c r="S25" s="6"/>
      <c r="T25" s="6"/>
      <c r="U25" s="6"/>
      <c r="V25" s="6"/>
    </row>
    <row r="26" spans="1:24" ht="18" customHeight="1" x14ac:dyDescent="0.35">
      <c r="A26" s="344"/>
      <c r="F26" s="6"/>
      <c r="G26" s="6"/>
      <c r="H26" s="6"/>
      <c r="I26" s="6"/>
      <c r="J26" s="6"/>
      <c r="K26" s="6"/>
      <c r="L26" s="6"/>
      <c r="M26" s="6"/>
      <c r="N26" s="6"/>
      <c r="O26" s="6"/>
      <c r="P26" s="6"/>
      <c r="Q26" s="6"/>
      <c r="R26" s="6"/>
      <c r="S26" s="6"/>
      <c r="T26" s="6"/>
      <c r="U26" s="6"/>
      <c r="V26" s="6"/>
    </row>
    <row r="27" spans="1:24" ht="18" customHeight="1" x14ac:dyDescent="0.35">
      <c r="A27" s="344"/>
      <c r="F27" s="6"/>
      <c r="G27" s="6"/>
      <c r="H27" s="6"/>
      <c r="I27" s="6"/>
      <c r="J27" s="6"/>
      <c r="K27" s="6"/>
      <c r="L27" s="6"/>
      <c r="M27" s="6"/>
      <c r="N27" s="6"/>
      <c r="O27" s="6"/>
      <c r="P27" s="6"/>
      <c r="Q27" s="6"/>
      <c r="R27" s="6"/>
      <c r="S27" s="6"/>
      <c r="T27" s="6"/>
      <c r="U27" s="6"/>
      <c r="V27" s="6"/>
    </row>
    <row r="28" spans="1:24" ht="18" customHeight="1" x14ac:dyDescent="0.35">
      <c r="A28" s="344"/>
      <c r="F28" s="6"/>
      <c r="G28" s="6"/>
      <c r="H28" s="6"/>
      <c r="I28" s="6"/>
      <c r="J28" s="6"/>
      <c r="K28" s="6"/>
      <c r="L28" s="6"/>
      <c r="M28" s="6"/>
      <c r="N28" s="6"/>
      <c r="O28" s="6"/>
      <c r="P28" s="6"/>
      <c r="Q28" s="6"/>
      <c r="R28" s="6"/>
      <c r="S28" s="6"/>
      <c r="T28" s="6"/>
      <c r="U28" s="6"/>
      <c r="V28" s="6"/>
    </row>
    <row r="29" spans="1:24" ht="18" customHeight="1" x14ac:dyDescent="0.35">
      <c r="A29" s="344"/>
      <c r="F29" s="6"/>
      <c r="G29" s="6"/>
      <c r="H29" s="6"/>
      <c r="I29" s="6"/>
      <c r="J29" s="6"/>
      <c r="K29" s="6"/>
      <c r="L29" s="6"/>
      <c r="M29" s="6"/>
      <c r="N29" s="6"/>
      <c r="O29" s="6"/>
      <c r="P29" s="6"/>
      <c r="Q29" s="6"/>
      <c r="R29" s="6"/>
      <c r="S29" s="6"/>
      <c r="T29" s="6"/>
      <c r="U29" s="6"/>
      <c r="V29" s="6"/>
    </row>
    <row r="30" spans="1:24" ht="18" customHeight="1" x14ac:dyDescent="0.35">
      <c r="A30" s="344"/>
      <c r="F30" s="6"/>
      <c r="G30" s="6"/>
      <c r="H30" s="6"/>
      <c r="I30" s="6"/>
      <c r="J30" s="6"/>
      <c r="K30" s="6"/>
      <c r="L30" s="6"/>
      <c r="M30" s="6"/>
      <c r="N30" s="6"/>
      <c r="O30" s="6"/>
      <c r="P30" s="6"/>
      <c r="Q30" s="6"/>
      <c r="R30" s="6"/>
      <c r="S30" s="6"/>
      <c r="T30" s="6"/>
      <c r="U30" s="6"/>
      <c r="V30" s="6"/>
    </row>
    <row r="31" spans="1:24" ht="18" customHeight="1" x14ac:dyDescent="0.35">
      <c r="A31" s="344"/>
      <c r="F31" s="6"/>
      <c r="G31" s="6"/>
      <c r="H31" s="6"/>
      <c r="I31" s="6"/>
      <c r="J31" s="6"/>
      <c r="K31" s="6"/>
      <c r="L31" s="6"/>
      <c r="M31" s="6"/>
      <c r="N31" s="6"/>
      <c r="O31" s="6"/>
      <c r="P31" s="6"/>
      <c r="Q31" s="6"/>
      <c r="R31" s="6"/>
      <c r="S31" s="6"/>
      <c r="T31" s="6"/>
      <c r="U31" s="6"/>
      <c r="V31" s="6"/>
    </row>
    <row r="32" spans="1:24" ht="18" customHeight="1" x14ac:dyDescent="0.35">
      <c r="A32" s="344"/>
      <c r="F32" s="6"/>
      <c r="G32" s="6"/>
      <c r="H32" s="6"/>
      <c r="I32" s="6"/>
      <c r="J32" s="6"/>
      <c r="K32" s="6"/>
      <c r="L32" s="6"/>
      <c r="M32" s="6"/>
      <c r="N32" s="6"/>
      <c r="O32" s="6"/>
      <c r="P32" s="6"/>
      <c r="Q32" s="6"/>
      <c r="R32" s="6"/>
      <c r="S32" s="6"/>
      <c r="T32" s="6"/>
      <c r="U32" s="6"/>
      <c r="V32" s="6"/>
    </row>
    <row r="33" spans="1:22" ht="18" customHeight="1" x14ac:dyDescent="0.35">
      <c r="A33" s="344"/>
      <c r="F33" s="6"/>
      <c r="G33" s="6"/>
      <c r="H33" s="6"/>
      <c r="I33" s="6"/>
      <c r="J33" s="6"/>
      <c r="K33" s="6"/>
      <c r="L33" s="6"/>
      <c r="M33" s="6"/>
      <c r="N33" s="6"/>
      <c r="O33" s="6"/>
      <c r="P33" s="6"/>
      <c r="Q33" s="6"/>
      <c r="R33" s="6"/>
      <c r="S33" s="6"/>
      <c r="T33" s="6"/>
      <c r="U33" s="6"/>
      <c r="V33" s="6"/>
    </row>
    <row r="34" spans="1:22" ht="18" customHeight="1" x14ac:dyDescent="0.35">
      <c r="A34" s="344"/>
      <c r="F34" s="6"/>
      <c r="G34" s="6"/>
      <c r="H34" s="6"/>
      <c r="I34" s="6"/>
      <c r="J34" s="6"/>
      <c r="K34" s="6"/>
      <c r="L34" s="6"/>
      <c r="M34" s="6"/>
      <c r="N34" s="6"/>
      <c r="O34" s="6"/>
      <c r="P34" s="6"/>
      <c r="Q34" s="6"/>
      <c r="R34" s="6"/>
      <c r="S34" s="6"/>
      <c r="T34" s="6"/>
      <c r="U34" s="6"/>
      <c r="V34" s="6"/>
    </row>
    <row r="35" spans="1:22" ht="18" customHeight="1" x14ac:dyDescent="0.35">
      <c r="A35" s="344"/>
      <c r="F35" s="6"/>
      <c r="G35" s="6"/>
      <c r="H35" s="6"/>
      <c r="I35" s="6"/>
      <c r="J35" s="6"/>
      <c r="K35" s="6"/>
      <c r="L35" s="6"/>
      <c r="M35" s="6"/>
      <c r="N35" s="6"/>
      <c r="O35" s="6"/>
      <c r="P35" s="6"/>
      <c r="Q35" s="6"/>
      <c r="R35" s="6"/>
      <c r="S35" s="6"/>
      <c r="T35" s="6"/>
      <c r="U35" s="6"/>
      <c r="V35" s="6"/>
    </row>
    <row r="36" spans="1:22" ht="18" customHeight="1" x14ac:dyDescent="0.35">
      <c r="A36" s="344"/>
      <c r="F36" s="6"/>
      <c r="G36" s="6"/>
      <c r="H36" s="6"/>
      <c r="I36" s="6"/>
      <c r="J36" s="6"/>
      <c r="K36" s="6"/>
      <c r="L36" s="6"/>
      <c r="M36" s="6"/>
      <c r="N36" s="6"/>
      <c r="O36" s="6"/>
      <c r="P36" s="6"/>
      <c r="Q36" s="6"/>
      <c r="R36" s="6"/>
      <c r="S36" s="6"/>
      <c r="T36" s="6"/>
      <c r="U36" s="6"/>
      <c r="V36" s="6"/>
    </row>
    <row r="37" spans="1:22" ht="18" customHeight="1" x14ac:dyDescent="0.35">
      <c r="A37" s="344"/>
      <c r="F37" s="6"/>
      <c r="G37" s="6"/>
      <c r="H37" s="6"/>
      <c r="I37" s="6"/>
      <c r="J37" s="6"/>
      <c r="K37" s="6"/>
      <c r="L37" s="6"/>
      <c r="M37" s="6"/>
      <c r="N37" s="6"/>
      <c r="O37" s="6"/>
      <c r="P37" s="6"/>
      <c r="Q37" s="6"/>
      <c r="R37" s="6"/>
      <c r="S37" s="6"/>
      <c r="T37" s="6"/>
      <c r="U37" s="6"/>
      <c r="V37" s="6"/>
    </row>
    <row r="38" spans="1:22" ht="18" customHeight="1" x14ac:dyDescent="0.35">
      <c r="A38" s="344"/>
      <c r="F38" s="6"/>
      <c r="G38" s="6"/>
      <c r="H38" s="6"/>
      <c r="I38" s="6"/>
      <c r="J38" s="6"/>
      <c r="K38" s="6"/>
      <c r="L38" s="6"/>
      <c r="M38" s="6"/>
      <c r="N38" s="6"/>
      <c r="O38" s="6"/>
      <c r="P38" s="6"/>
      <c r="Q38" s="6"/>
      <c r="R38" s="6"/>
      <c r="S38" s="6"/>
      <c r="T38" s="6"/>
      <c r="U38" s="6"/>
      <c r="V38" s="6"/>
    </row>
    <row r="39" spans="1:22" ht="18" customHeight="1" x14ac:dyDescent="0.35">
      <c r="A39" s="344"/>
      <c r="F39" s="6"/>
      <c r="G39" s="6"/>
      <c r="H39" s="6"/>
      <c r="I39" s="6"/>
      <c r="J39" s="6"/>
      <c r="K39" s="6"/>
      <c r="L39" s="6"/>
      <c r="M39" s="6"/>
      <c r="N39" s="6"/>
      <c r="O39" s="6"/>
      <c r="P39" s="6"/>
      <c r="Q39" s="6"/>
      <c r="R39" s="6"/>
      <c r="S39" s="6"/>
      <c r="T39" s="6"/>
      <c r="U39" s="6"/>
      <c r="V39" s="6"/>
    </row>
    <row r="40" spans="1:22" ht="18" customHeight="1" x14ac:dyDescent="0.35">
      <c r="A40" s="344"/>
      <c r="F40" s="6"/>
      <c r="G40" s="6"/>
      <c r="H40" s="6"/>
      <c r="I40" s="6"/>
      <c r="J40" s="6"/>
      <c r="K40" s="6"/>
      <c r="L40" s="6"/>
      <c r="M40" s="6"/>
      <c r="N40" s="6"/>
      <c r="O40" s="6"/>
      <c r="P40" s="6"/>
      <c r="Q40" s="6"/>
      <c r="R40" s="6"/>
      <c r="S40" s="6"/>
      <c r="T40" s="6"/>
      <c r="U40" s="6"/>
      <c r="V40" s="6"/>
    </row>
    <row r="41" spans="1:22" ht="18" customHeight="1" x14ac:dyDescent="0.35">
      <c r="A41" s="344"/>
      <c r="F41" s="6"/>
      <c r="G41" s="6"/>
      <c r="H41" s="6"/>
      <c r="I41" s="6"/>
      <c r="J41" s="6"/>
      <c r="K41" s="6"/>
      <c r="L41" s="6"/>
      <c r="M41" s="6"/>
      <c r="N41" s="6"/>
      <c r="O41" s="6"/>
      <c r="P41" s="6"/>
      <c r="Q41" s="6"/>
      <c r="R41" s="6"/>
      <c r="S41" s="6"/>
      <c r="T41" s="6"/>
      <c r="U41" s="6"/>
      <c r="V41" s="6"/>
    </row>
    <row r="42" spans="1:22" ht="18" customHeight="1" x14ac:dyDescent="0.35">
      <c r="A42" s="344"/>
      <c r="F42" s="6"/>
      <c r="G42" s="6"/>
      <c r="H42" s="6"/>
      <c r="I42" s="6"/>
      <c r="J42" s="6"/>
      <c r="K42" s="6"/>
      <c r="L42" s="6"/>
      <c r="M42" s="6"/>
      <c r="N42" s="6"/>
      <c r="O42" s="6"/>
      <c r="P42" s="6"/>
      <c r="Q42" s="6"/>
      <c r="R42" s="6"/>
      <c r="S42" s="6"/>
      <c r="T42" s="6"/>
      <c r="U42" s="6"/>
      <c r="V42" s="6"/>
    </row>
    <row r="43" spans="1:22" ht="18" customHeight="1" x14ac:dyDescent="0.35">
      <c r="A43" s="344"/>
      <c r="F43" s="6"/>
      <c r="G43" s="6"/>
      <c r="H43" s="6"/>
      <c r="I43" s="6"/>
      <c r="J43" s="6"/>
      <c r="K43" s="6"/>
      <c r="L43" s="6"/>
      <c r="M43" s="6"/>
      <c r="N43" s="6"/>
      <c r="O43" s="6"/>
      <c r="P43" s="6"/>
      <c r="Q43" s="6"/>
      <c r="R43" s="6"/>
      <c r="S43" s="6"/>
      <c r="T43" s="6"/>
      <c r="U43" s="6"/>
      <c r="V43" s="6"/>
    </row>
    <row r="44" spans="1:22" ht="18" customHeight="1" x14ac:dyDescent="0.35">
      <c r="A44" s="344"/>
      <c r="F44" s="6"/>
      <c r="G44" s="6"/>
      <c r="H44" s="6"/>
      <c r="I44" s="6"/>
      <c r="J44" s="6"/>
      <c r="K44" s="6"/>
      <c r="L44" s="6"/>
      <c r="M44" s="6"/>
      <c r="N44" s="6"/>
      <c r="O44" s="6"/>
      <c r="P44" s="6"/>
      <c r="Q44" s="6"/>
      <c r="R44" s="6"/>
      <c r="S44" s="6"/>
      <c r="T44" s="6"/>
      <c r="U44" s="6"/>
      <c r="V44" s="6"/>
    </row>
    <row r="45" spans="1:22" ht="18" customHeight="1" x14ac:dyDescent="0.35">
      <c r="A45" s="344"/>
      <c r="F45" s="6"/>
      <c r="G45" s="6"/>
      <c r="H45" s="6"/>
      <c r="I45" s="6"/>
      <c r="J45" s="6"/>
      <c r="K45" s="6"/>
      <c r="L45" s="6"/>
      <c r="M45" s="6"/>
      <c r="N45" s="6"/>
      <c r="O45" s="6"/>
      <c r="P45" s="6"/>
      <c r="Q45" s="6"/>
      <c r="R45" s="6"/>
      <c r="S45" s="6"/>
      <c r="T45" s="6"/>
      <c r="U45" s="6"/>
      <c r="V45" s="6"/>
    </row>
    <row r="46" spans="1:22" ht="18" customHeight="1" x14ac:dyDescent="0.35">
      <c r="A46" s="344"/>
      <c r="F46" s="6"/>
      <c r="G46" s="6"/>
      <c r="H46" s="6"/>
      <c r="I46" s="6"/>
      <c r="J46" s="6"/>
      <c r="K46" s="6"/>
      <c r="L46" s="6"/>
      <c r="M46" s="6"/>
      <c r="N46" s="6"/>
      <c r="O46" s="6"/>
      <c r="P46" s="6"/>
      <c r="Q46" s="6"/>
      <c r="R46" s="6"/>
      <c r="S46" s="6"/>
      <c r="T46" s="6"/>
      <c r="U46" s="6"/>
      <c r="V46" s="6"/>
    </row>
    <row r="47" spans="1:22" ht="18" customHeight="1" x14ac:dyDescent="0.35">
      <c r="A47" s="344"/>
      <c r="F47" s="6"/>
      <c r="G47" s="6"/>
      <c r="H47" s="6"/>
      <c r="I47" s="6"/>
      <c r="J47" s="6"/>
      <c r="K47" s="6"/>
      <c r="L47" s="6"/>
      <c r="M47" s="6"/>
      <c r="N47" s="6"/>
      <c r="O47" s="6"/>
      <c r="P47" s="6"/>
      <c r="Q47" s="6"/>
      <c r="R47" s="6"/>
      <c r="S47" s="6"/>
      <c r="T47" s="6"/>
      <c r="U47" s="6"/>
      <c r="V47" s="6"/>
    </row>
    <row r="48" spans="1:22" ht="18" customHeight="1" x14ac:dyDescent="0.35">
      <c r="A48" s="344"/>
      <c r="F48" s="6"/>
      <c r="G48" s="6"/>
      <c r="H48" s="6"/>
      <c r="I48" s="6"/>
      <c r="J48" s="6"/>
      <c r="K48" s="6"/>
      <c r="L48" s="6"/>
      <c r="M48" s="6"/>
      <c r="N48" s="6"/>
      <c r="O48" s="6"/>
      <c r="P48" s="6"/>
      <c r="Q48" s="6"/>
      <c r="R48" s="6"/>
      <c r="S48" s="6"/>
      <c r="T48" s="6"/>
      <c r="U48" s="6"/>
      <c r="V48" s="6"/>
    </row>
    <row r="49" spans="1:22" ht="18" customHeight="1" x14ac:dyDescent="0.35">
      <c r="A49" s="344"/>
      <c r="F49" s="6"/>
      <c r="G49" s="6"/>
      <c r="H49" s="6"/>
      <c r="I49" s="6"/>
      <c r="J49" s="6"/>
      <c r="K49" s="6"/>
      <c r="L49" s="6"/>
      <c r="M49" s="6"/>
      <c r="N49" s="6"/>
      <c r="O49" s="6"/>
      <c r="P49" s="6"/>
      <c r="Q49" s="6"/>
      <c r="R49" s="6"/>
      <c r="S49" s="6"/>
      <c r="T49" s="6"/>
      <c r="U49" s="6"/>
      <c r="V49" s="6"/>
    </row>
    <row r="50" spans="1:22" ht="18" customHeight="1" x14ac:dyDescent="0.35">
      <c r="A50" s="344"/>
      <c r="F50" s="6"/>
      <c r="G50" s="6"/>
      <c r="H50" s="6"/>
      <c r="I50" s="6"/>
      <c r="J50" s="6"/>
      <c r="K50" s="6"/>
      <c r="L50" s="6"/>
      <c r="M50" s="6"/>
      <c r="N50" s="6"/>
      <c r="O50" s="6"/>
      <c r="P50" s="6"/>
      <c r="Q50" s="6"/>
      <c r="R50" s="6"/>
      <c r="S50" s="6"/>
      <c r="T50" s="6"/>
      <c r="U50" s="6"/>
      <c r="V50" s="6"/>
    </row>
    <row r="51" spans="1:22" ht="18" customHeight="1" x14ac:dyDescent="0.35">
      <c r="A51" s="344"/>
      <c r="F51" s="6"/>
      <c r="G51" s="6"/>
      <c r="H51" s="6"/>
      <c r="I51" s="6"/>
      <c r="J51" s="6"/>
      <c r="K51" s="6"/>
      <c r="L51" s="6"/>
      <c r="M51" s="6"/>
      <c r="N51" s="6"/>
      <c r="O51" s="6"/>
      <c r="P51" s="6"/>
      <c r="Q51" s="6"/>
      <c r="R51" s="6"/>
      <c r="S51" s="6"/>
      <c r="T51" s="6"/>
      <c r="U51" s="6"/>
      <c r="V51" s="6"/>
    </row>
    <row r="52" spans="1:22" ht="18" customHeight="1" x14ac:dyDescent="0.35">
      <c r="A52" s="344"/>
      <c r="F52" s="6"/>
      <c r="G52" s="6"/>
      <c r="H52" s="6"/>
      <c r="I52" s="6"/>
      <c r="J52" s="6"/>
      <c r="K52" s="6"/>
      <c r="L52" s="6"/>
      <c r="M52" s="6"/>
      <c r="N52" s="6"/>
      <c r="O52" s="6"/>
      <c r="P52" s="6"/>
      <c r="Q52" s="6"/>
      <c r="R52" s="6"/>
      <c r="S52" s="6"/>
      <c r="T52" s="6"/>
      <c r="U52" s="6"/>
      <c r="V52" s="6"/>
    </row>
    <row r="53" spans="1:22" ht="18" customHeight="1" x14ac:dyDescent="0.35">
      <c r="A53" s="344"/>
      <c r="F53" s="6"/>
      <c r="G53" s="6"/>
      <c r="H53" s="6"/>
      <c r="I53" s="6"/>
      <c r="J53" s="6"/>
      <c r="K53" s="6"/>
      <c r="L53" s="6"/>
      <c r="M53" s="6"/>
      <c r="N53" s="6"/>
      <c r="O53" s="6"/>
      <c r="P53" s="6"/>
      <c r="Q53" s="6"/>
      <c r="R53" s="6"/>
      <c r="S53" s="6"/>
      <c r="T53" s="6"/>
      <c r="U53" s="6"/>
      <c r="V53" s="6"/>
    </row>
    <row r="54" spans="1:22" ht="18" customHeight="1" x14ac:dyDescent="0.35">
      <c r="A54" s="344"/>
      <c r="F54" s="6"/>
      <c r="G54" s="6"/>
      <c r="H54" s="6"/>
      <c r="I54" s="6"/>
      <c r="J54" s="6"/>
      <c r="K54" s="6"/>
      <c r="L54" s="6"/>
      <c r="M54" s="6"/>
      <c r="N54" s="6"/>
      <c r="O54" s="6"/>
      <c r="P54" s="6"/>
      <c r="Q54" s="6"/>
      <c r="R54" s="6"/>
      <c r="S54" s="6"/>
      <c r="T54" s="6"/>
      <c r="U54" s="6"/>
      <c r="V54" s="6"/>
    </row>
    <row r="55" spans="1:22" ht="18" customHeight="1" x14ac:dyDescent="0.35">
      <c r="A55" s="344"/>
      <c r="F55" s="6"/>
      <c r="G55" s="6"/>
      <c r="H55" s="6"/>
      <c r="I55" s="6"/>
      <c r="J55" s="6"/>
      <c r="K55" s="6"/>
      <c r="L55" s="6"/>
      <c r="M55" s="6"/>
      <c r="N55" s="6"/>
      <c r="O55" s="6"/>
      <c r="P55" s="6"/>
      <c r="Q55" s="6"/>
      <c r="R55" s="6"/>
      <c r="S55" s="6"/>
      <c r="T55" s="6"/>
      <c r="U55" s="6"/>
      <c r="V55" s="6"/>
    </row>
    <row r="56" spans="1:22" ht="18" customHeight="1" x14ac:dyDescent="0.35">
      <c r="A56" s="344"/>
      <c r="F56" s="6"/>
      <c r="G56" s="6"/>
      <c r="H56" s="6"/>
      <c r="I56" s="6"/>
      <c r="J56" s="6"/>
      <c r="K56" s="6"/>
      <c r="L56" s="6"/>
      <c r="M56" s="6"/>
      <c r="N56" s="6"/>
      <c r="O56" s="6"/>
      <c r="P56" s="6"/>
      <c r="Q56" s="6"/>
      <c r="R56" s="6"/>
      <c r="S56" s="6"/>
      <c r="T56" s="6"/>
      <c r="U56" s="6"/>
      <c r="V56" s="6"/>
    </row>
    <row r="57" spans="1:22" ht="18" customHeight="1" x14ac:dyDescent="0.35">
      <c r="A57" s="344"/>
      <c r="F57" s="6"/>
      <c r="G57" s="6"/>
      <c r="H57" s="6"/>
      <c r="I57" s="6"/>
      <c r="J57" s="6"/>
      <c r="K57" s="6"/>
      <c r="L57" s="6"/>
      <c r="M57" s="6"/>
      <c r="N57" s="6"/>
      <c r="O57" s="6"/>
      <c r="P57" s="6"/>
      <c r="Q57" s="6"/>
      <c r="R57" s="6"/>
      <c r="S57" s="6"/>
      <c r="T57" s="6"/>
      <c r="U57" s="6"/>
      <c r="V57" s="6"/>
    </row>
    <row r="58" spans="1:22" ht="18" customHeight="1" x14ac:dyDescent="0.35">
      <c r="A58" s="344"/>
      <c r="F58" s="6"/>
      <c r="G58" s="6"/>
      <c r="H58" s="6"/>
      <c r="I58" s="6"/>
      <c r="J58" s="6"/>
      <c r="K58" s="6"/>
      <c r="L58" s="6"/>
      <c r="M58" s="6"/>
      <c r="N58" s="6"/>
      <c r="O58" s="6"/>
      <c r="P58" s="6"/>
      <c r="Q58" s="6"/>
      <c r="R58" s="6"/>
      <c r="S58" s="6"/>
      <c r="T58" s="6"/>
      <c r="U58" s="6"/>
      <c r="V58" s="6"/>
    </row>
    <row r="59" spans="1:22" ht="18" customHeight="1" x14ac:dyDescent="0.35">
      <c r="A59" s="344"/>
      <c r="F59" s="6"/>
      <c r="G59" s="6"/>
      <c r="H59" s="6"/>
      <c r="I59" s="6"/>
      <c r="J59" s="6"/>
      <c r="K59" s="6"/>
      <c r="L59" s="6"/>
      <c r="M59" s="6"/>
      <c r="N59" s="6"/>
      <c r="O59" s="6"/>
      <c r="P59" s="6"/>
      <c r="Q59" s="6"/>
      <c r="R59" s="6"/>
      <c r="S59" s="6"/>
      <c r="T59" s="6"/>
      <c r="U59" s="6"/>
      <c r="V59" s="6"/>
    </row>
    <row r="60" spans="1:22" ht="18" customHeight="1" x14ac:dyDescent="0.35">
      <c r="A60" s="344"/>
      <c r="F60" s="6"/>
      <c r="G60" s="6"/>
      <c r="H60" s="6"/>
      <c r="I60" s="6"/>
      <c r="J60" s="6"/>
      <c r="K60" s="6"/>
      <c r="L60" s="6"/>
      <c r="M60" s="6"/>
      <c r="N60" s="6"/>
      <c r="O60" s="6"/>
      <c r="P60" s="6"/>
      <c r="Q60" s="6"/>
      <c r="R60" s="6"/>
      <c r="S60" s="6"/>
      <c r="T60" s="6"/>
      <c r="U60" s="6"/>
      <c r="V60" s="6"/>
    </row>
    <row r="61" spans="1:22" ht="18" customHeight="1" x14ac:dyDescent="0.35">
      <c r="A61" s="344"/>
      <c r="F61" s="6"/>
      <c r="G61" s="6"/>
      <c r="H61" s="6"/>
      <c r="I61" s="6"/>
      <c r="J61" s="6"/>
      <c r="K61" s="6"/>
      <c r="L61" s="6"/>
      <c r="M61" s="6"/>
      <c r="N61" s="6"/>
      <c r="O61" s="6"/>
      <c r="P61" s="6"/>
      <c r="Q61" s="6"/>
      <c r="R61" s="6"/>
      <c r="S61" s="6"/>
      <c r="T61" s="6"/>
      <c r="U61" s="6"/>
      <c r="V61" s="6"/>
    </row>
    <row r="62" spans="1:22" ht="18" customHeight="1" x14ac:dyDescent="0.35">
      <c r="A62" s="344"/>
      <c r="F62" s="6"/>
      <c r="G62" s="6"/>
      <c r="H62" s="6"/>
      <c r="I62" s="6"/>
      <c r="J62" s="6"/>
      <c r="K62" s="6"/>
      <c r="L62" s="6"/>
      <c r="M62" s="6"/>
      <c r="N62" s="6"/>
      <c r="O62" s="6"/>
      <c r="P62" s="6"/>
      <c r="Q62" s="6"/>
      <c r="R62" s="6"/>
      <c r="S62" s="6"/>
      <c r="T62" s="6"/>
      <c r="U62" s="6"/>
      <c r="V62" s="6"/>
    </row>
    <row r="63" spans="1:22" ht="18" customHeight="1" x14ac:dyDescent="0.35">
      <c r="A63" s="344"/>
      <c r="F63" s="6"/>
      <c r="G63" s="6"/>
      <c r="H63" s="6"/>
      <c r="I63" s="6"/>
      <c r="J63" s="6"/>
      <c r="K63" s="6"/>
      <c r="L63" s="6"/>
      <c r="M63" s="6"/>
      <c r="N63" s="6"/>
      <c r="O63" s="6"/>
      <c r="P63" s="6"/>
      <c r="Q63" s="6"/>
      <c r="R63" s="6"/>
      <c r="S63" s="6"/>
      <c r="T63" s="6"/>
      <c r="U63" s="6"/>
      <c r="V63" s="6"/>
    </row>
    <row r="64" spans="1:22" ht="18" customHeight="1" x14ac:dyDescent="0.35">
      <c r="A64" s="344"/>
      <c r="F64" s="6"/>
      <c r="G64" s="6"/>
      <c r="H64" s="6"/>
      <c r="I64" s="6"/>
      <c r="J64" s="6"/>
      <c r="K64" s="6"/>
      <c r="L64" s="6"/>
      <c r="M64" s="6"/>
      <c r="N64" s="6"/>
      <c r="O64" s="6"/>
      <c r="P64" s="6"/>
      <c r="Q64" s="6"/>
      <c r="R64" s="6"/>
      <c r="S64" s="6"/>
      <c r="T64" s="6"/>
      <c r="U64" s="6"/>
      <c r="V64" s="6"/>
    </row>
    <row r="65" spans="1:22" ht="18" customHeight="1" x14ac:dyDescent="0.35">
      <c r="A65" s="344"/>
      <c r="F65" s="6"/>
      <c r="G65" s="6"/>
      <c r="H65" s="6"/>
      <c r="I65" s="6"/>
      <c r="J65" s="6"/>
      <c r="K65" s="6"/>
      <c r="L65" s="6"/>
      <c r="M65" s="6"/>
      <c r="N65" s="6"/>
      <c r="O65" s="6"/>
      <c r="P65" s="6"/>
      <c r="Q65" s="6"/>
      <c r="R65" s="6"/>
      <c r="S65" s="6"/>
      <c r="T65" s="6"/>
      <c r="U65" s="6"/>
      <c r="V65" s="6"/>
    </row>
    <row r="66" spans="1:22" ht="18" customHeight="1" x14ac:dyDescent="0.35">
      <c r="A66" s="344"/>
      <c r="F66" s="6"/>
      <c r="G66" s="6"/>
      <c r="H66" s="6"/>
      <c r="I66" s="6"/>
      <c r="J66" s="6"/>
      <c r="K66" s="6"/>
      <c r="L66" s="6"/>
      <c r="M66" s="6"/>
      <c r="N66" s="6"/>
      <c r="O66" s="6"/>
      <c r="P66" s="6"/>
      <c r="Q66" s="6"/>
      <c r="R66" s="6"/>
      <c r="S66" s="6"/>
      <c r="T66" s="6"/>
      <c r="U66" s="6"/>
      <c r="V66" s="6"/>
    </row>
    <row r="67" spans="1:22" ht="18" customHeight="1" x14ac:dyDescent="0.35">
      <c r="A67" s="344"/>
      <c r="F67" s="6"/>
      <c r="G67" s="6"/>
      <c r="H67" s="6"/>
      <c r="I67" s="6"/>
      <c r="J67" s="6"/>
      <c r="K67" s="6"/>
      <c r="L67" s="6"/>
      <c r="M67" s="6"/>
      <c r="N67" s="6"/>
      <c r="O67" s="6"/>
      <c r="P67" s="6"/>
      <c r="Q67" s="6"/>
      <c r="R67" s="6"/>
      <c r="S67" s="6"/>
      <c r="T67" s="6"/>
      <c r="U67" s="6"/>
      <c r="V67" s="6"/>
    </row>
    <row r="68" spans="1:22" ht="18" customHeight="1" x14ac:dyDescent="0.35">
      <c r="A68" s="344"/>
      <c r="F68" s="6"/>
      <c r="G68" s="6"/>
      <c r="H68" s="6"/>
      <c r="I68" s="6"/>
      <c r="J68" s="6"/>
      <c r="K68" s="6"/>
      <c r="L68" s="6"/>
      <c r="M68" s="6"/>
      <c r="N68" s="6"/>
      <c r="O68" s="6"/>
      <c r="P68" s="6"/>
      <c r="Q68" s="6"/>
      <c r="R68" s="6"/>
      <c r="S68" s="6"/>
      <c r="T68" s="6"/>
      <c r="U68" s="6"/>
      <c r="V68" s="6"/>
    </row>
    <row r="69" spans="1:22" ht="18" customHeight="1" x14ac:dyDescent="0.35">
      <c r="A69" s="344"/>
      <c r="F69" s="6"/>
      <c r="G69" s="6"/>
      <c r="H69" s="6"/>
      <c r="I69" s="6"/>
      <c r="J69" s="6"/>
      <c r="K69" s="6"/>
      <c r="L69" s="6"/>
      <c r="M69" s="6"/>
      <c r="N69" s="6"/>
      <c r="O69" s="6"/>
      <c r="P69" s="6"/>
      <c r="Q69" s="6"/>
      <c r="R69" s="6"/>
      <c r="S69" s="6"/>
      <c r="T69" s="6"/>
      <c r="U69" s="6"/>
      <c r="V69" s="6"/>
    </row>
    <row r="70" spans="1:22" ht="18" customHeight="1" x14ac:dyDescent="0.35">
      <c r="A70" s="344"/>
      <c r="F70" s="6"/>
      <c r="G70" s="6"/>
      <c r="H70" s="6"/>
      <c r="I70" s="6"/>
      <c r="J70" s="6"/>
      <c r="K70" s="6"/>
      <c r="L70" s="6"/>
      <c r="M70" s="6"/>
      <c r="N70" s="6"/>
      <c r="O70" s="6"/>
      <c r="P70" s="6"/>
      <c r="Q70" s="6"/>
      <c r="R70" s="6"/>
      <c r="S70" s="6"/>
      <c r="T70" s="6"/>
      <c r="U70" s="6"/>
      <c r="V70" s="6"/>
    </row>
    <row r="71" spans="1:22" ht="18" customHeight="1" x14ac:dyDescent="0.35">
      <c r="A71" s="344"/>
      <c r="F71" s="6"/>
      <c r="G71" s="6"/>
      <c r="H71" s="6"/>
      <c r="I71" s="6"/>
      <c r="J71" s="6"/>
      <c r="K71" s="6"/>
      <c r="L71" s="6"/>
      <c r="M71" s="6"/>
      <c r="N71" s="6"/>
      <c r="O71" s="6"/>
      <c r="P71" s="6"/>
      <c r="Q71" s="6"/>
      <c r="R71" s="6"/>
      <c r="S71" s="6"/>
      <c r="T71" s="6"/>
      <c r="U71" s="6"/>
      <c r="V71" s="6"/>
    </row>
    <row r="72" spans="1:22" ht="18" customHeight="1" x14ac:dyDescent="0.35">
      <c r="A72" s="344"/>
      <c r="F72" s="6"/>
      <c r="G72" s="6"/>
      <c r="H72" s="6"/>
      <c r="I72" s="6"/>
      <c r="J72" s="6"/>
      <c r="K72" s="6"/>
      <c r="L72" s="6"/>
      <c r="M72" s="6"/>
      <c r="N72" s="6"/>
      <c r="O72" s="6"/>
      <c r="P72" s="6"/>
      <c r="Q72" s="6"/>
      <c r="R72" s="6"/>
      <c r="S72" s="6"/>
      <c r="T72" s="6"/>
      <c r="U72" s="6"/>
      <c r="V72" s="6"/>
    </row>
    <row r="73" spans="1:22" ht="18" customHeight="1" x14ac:dyDescent="0.35">
      <c r="A73" s="344"/>
      <c r="F73" s="6"/>
      <c r="G73" s="6"/>
      <c r="H73" s="6"/>
      <c r="I73" s="6"/>
      <c r="J73" s="6"/>
      <c r="K73" s="6"/>
      <c r="L73" s="6"/>
      <c r="M73" s="6"/>
      <c r="N73" s="6"/>
      <c r="O73" s="6"/>
      <c r="P73" s="6"/>
      <c r="Q73" s="6"/>
      <c r="R73" s="6"/>
      <c r="S73" s="6"/>
      <c r="T73" s="6"/>
      <c r="U73" s="6"/>
      <c r="V73" s="6"/>
    </row>
    <row r="74" spans="1:22" ht="18" customHeight="1" x14ac:dyDescent="0.35">
      <c r="A74" s="344"/>
      <c r="F74" s="6"/>
      <c r="G74" s="6"/>
      <c r="H74" s="6"/>
      <c r="I74" s="6"/>
      <c r="J74" s="6"/>
      <c r="K74" s="6"/>
      <c r="L74" s="6"/>
      <c r="M74" s="6"/>
      <c r="N74" s="6"/>
      <c r="O74" s="6"/>
      <c r="P74" s="6"/>
      <c r="Q74" s="6"/>
      <c r="R74" s="6"/>
      <c r="S74" s="6"/>
      <c r="T74" s="6"/>
      <c r="U74" s="6"/>
      <c r="V74" s="6"/>
    </row>
    <row r="75" spans="1:22" ht="18" customHeight="1" x14ac:dyDescent="0.35">
      <c r="A75" s="344"/>
      <c r="F75" s="6"/>
      <c r="G75" s="6"/>
      <c r="H75" s="6"/>
      <c r="I75" s="6"/>
      <c r="J75" s="6"/>
      <c r="K75" s="6"/>
      <c r="L75" s="6"/>
      <c r="M75" s="6"/>
      <c r="N75" s="6"/>
      <c r="O75" s="6"/>
      <c r="P75" s="6"/>
      <c r="Q75" s="6"/>
      <c r="R75" s="6"/>
      <c r="S75" s="6"/>
      <c r="T75" s="6"/>
      <c r="U75" s="6"/>
      <c r="V75" s="6"/>
    </row>
    <row r="76" spans="1:22" ht="18" customHeight="1" x14ac:dyDescent="0.35">
      <c r="A76" s="344"/>
      <c r="F76" s="6"/>
      <c r="G76" s="6"/>
      <c r="H76" s="6"/>
      <c r="I76" s="6"/>
      <c r="J76" s="6"/>
      <c r="K76" s="6"/>
      <c r="L76" s="6"/>
      <c r="M76" s="6"/>
      <c r="N76" s="6"/>
      <c r="O76" s="6"/>
      <c r="P76" s="6"/>
      <c r="Q76" s="6"/>
      <c r="R76" s="6"/>
      <c r="S76" s="6"/>
      <c r="T76" s="6"/>
      <c r="U76" s="6"/>
      <c r="V76" s="6"/>
    </row>
    <row r="77" spans="1:22" ht="18" customHeight="1" x14ac:dyDescent="0.35">
      <c r="A77" s="344"/>
      <c r="F77" s="6"/>
      <c r="G77" s="6"/>
      <c r="H77" s="6"/>
      <c r="I77" s="6"/>
      <c r="J77" s="6"/>
      <c r="K77" s="6"/>
      <c r="L77" s="6"/>
      <c r="M77" s="6"/>
      <c r="N77" s="6"/>
      <c r="O77" s="6"/>
      <c r="P77" s="6"/>
      <c r="Q77" s="6"/>
      <c r="R77" s="6"/>
      <c r="S77" s="6"/>
      <c r="T77" s="6"/>
      <c r="U77" s="6"/>
      <c r="V77" s="6"/>
    </row>
    <row r="78" spans="1:22" ht="18" customHeight="1" x14ac:dyDescent="0.35">
      <c r="A78" s="344"/>
      <c r="F78" s="6"/>
      <c r="G78" s="6"/>
      <c r="H78" s="6"/>
      <c r="I78" s="6"/>
      <c r="J78" s="6"/>
      <c r="K78" s="6"/>
      <c r="L78" s="6"/>
      <c r="M78" s="6"/>
      <c r="N78" s="6"/>
      <c r="O78" s="6"/>
      <c r="P78" s="6"/>
      <c r="Q78" s="6"/>
      <c r="R78" s="6"/>
      <c r="S78" s="6"/>
      <c r="T78" s="6"/>
      <c r="U78" s="6"/>
      <c r="V78" s="6"/>
    </row>
    <row r="79" spans="1:22" ht="18" customHeight="1" x14ac:dyDescent="0.35">
      <c r="A79" s="344"/>
      <c r="F79" s="6"/>
      <c r="G79" s="6"/>
      <c r="H79" s="6"/>
      <c r="I79" s="6"/>
      <c r="J79" s="6"/>
      <c r="K79" s="6"/>
      <c r="L79" s="6"/>
      <c r="M79" s="6"/>
      <c r="N79" s="6"/>
      <c r="O79" s="6"/>
      <c r="P79" s="6"/>
      <c r="Q79" s="6"/>
      <c r="R79" s="6"/>
      <c r="S79" s="6"/>
      <c r="T79" s="6"/>
      <c r="U79" s="6"/>
      <c r="V79" s="6"/>
    </row>
    <row r="80" spans="1:22" ht="18" customHeight="1" x14ac:dyDescent="0.35">
      <c r="A80" s="344"/>
      <c r="F80" s="6"/>
      <c r="G80" s="6"/>
      <c r="H80" s="6"/>
      <c r="I80" s="6"/>
      <c r="J80" s="6"/>
      <c r="K80" s="6"/>
      <c r="L80" s="6"/>
      <c r="M80" s="6"/>
      <c r="N80" s="6"/>
      <c r="O80" s="6"/>
      <c r="P80" s="6"/>
      <c r="Q80" s="6"/>
      <c r="R80" s="6"/>
      <c r="S80" s="6"/>
      <c r="T80" s="6"/>
      <c r="U80" s="6"/>
      <c r="V80" s="6"/>
    </row>
    <row r="81" spans="1:22" ht="18" customHeight="1" x14ac:dyDescent="0.35">
      <c r="A81" s="344"/>
      <c r="F81" s="6"/>
      <c r="G81" s="6"/>
      <c r="H81" s="6"/>
      <c r="I81" s="6"/>
      <c r="J81" s="6"/>
      <c r="K81" s="6"/>
      <c r="L81" s="6"/>
      <c r="M81" s="6"/>
      <c r="N81" s="6"/>
      <c r="O81" s="6"/>
      <c r="P81" s="6"/>
      <c r="Q81" s="6"/>
      <c r="R81" s="6"/>
      <c r="S81" s="6"/>
      <c r="T81" s="6"/>
      <c r="U81" s="6"/>
      <c r="V81" s="6"/>
    </row>
    <row r="82" spans="1:22" ht="18" customHeight="1" x14ac:dyDescent="0.35">
      <c r="A82" s="344"/>
      <c r="F82" s="6"/>
      <c r="G82" s="6"/>
      <c r="H82" s="6"/>
      <c r="I82" s="6"/>
      <c r="J82" s="6"/>
      <c r="K82" s="6"/>
      <c r="L82" s="6"/>
      <c r="M82" s="6"/>
      <c r="N82" s="6"/>
      <c r="O82" s="6"/>
      <c r="P82" s="6"/>
      <c r="Q82" s="6"/>
      <c r="R82" s="6"/>
      <c r="S82" s="6"/>
      <c r="T82" s="6"/>
      <c r="U82" s="6"/>
      <c r="V82" s="6"/>
    </row>
    <row r="83" spans="1:22" ht="18" customHeight="1" x14ac:dyDescent="0.35">
      <c r="A83" s="344"/>
      <c r="F83" s="6"/>
      <c r="G83" s="6"/>
      <c r="H83" s="6"/>
      <c r="I83" s="6"/>
      <c r="J83" s="6"/>
      <c r="K83" s="6"/>
      <c r="L83" s="6"/>
      <c r="M83" s="6"/>
      <c r="N83" s="6"/>
      <c r="O83" s="6"/>
      <c r="P83" s="6"/>
      <c r="Q83" s="6"/>
      <c r="R83" s="6"/>
      <c r="S83" s="6"/>
      <c r="T83" s="6"/>
      <c r="U83" s="6"/>
      <c r="V83" s="6"/>
    </row>
    <row r="84" spans="1:22" ht="18" customHeight="1" x14ac:dyDescent="0.35">
      <c r="A84" s="344"/>
      <c r="F84" s="6"/>
      <c r="G84" s="6"/>
      <c r="H84" s="6"/>
      <c r="I84" s="6"/>
      <c r="J84" s="6"/>
      <c r="K84" s="6"/>
      <c r="L84" s="6"/>
      <c r="M84" s="6"/>
      <c r="N84" s="6"/>
      <c r="O84" s="6"/>
      <c r="P84" s="6"/>
      <c r="Q84" s="6"/>
      <c r="R84" s="6"/>
      <c r="S84" s="6"/>
      <c r="T84" s="6"/>
      <c r="U84" s="6"/>
      <c r="V84" s="6"/>
    </row>
    <row r="85" spans="1:22" ht="18" customHeight="1" x14ac:dyDescent="0.35">
      <c r="A85" s="344"/>
      <c r="F85" s="6"/>
      <c r="G85" s="6"/>
      <c r="H85" s="6"/>
      <c r="I85" s="6"/>
      <c r="J85" s="6"/>
      <c r="K85" s="6"/>
      <c r="L85" s="6"/>
      <c r="M85" s="6"/>
      <c r="N85" s="6"/>
      <c r="O85" s="6"/>
      <c r="P85" s="6"/>
      <c r="Q85" s="6"/>
      <c r="R85" s="6"/>
      <c r="S85" s="6"/>
      <c r="T85" s="6"/>
      <c r="U85" s="6"/>
      <c r="V85" s="6"/>
    </row>
    <row r="86" spans="1:22" ht="18" customHeight="1" x14ac:dyDescent="0.35">
      <c r="A86" s="344"/>
      <c r="F86" s="6"/>
      <c r="G86" s="6"/>
      <c r="H86" s="6"/>
      <c r="I86" s="6"/>
      <c r="J86" s="6"/>
      <c r="K86" s="6"/>
      <c r="L86" s="6"/>
      <c r="M86" s="6"/>
      <c r="N86" s="6"/>
      <c r="O86" s="6"/>
      <c r="P86" s="6"/>
      <c r="Q86" s="6"/>
      <c r="R86" s="6"/>
      <c r="S86" s="6"/>
      <c r="T86" s="6"/>
      <c r="U86" s="6"/>
      <c r="V86" s="6"/>
    </row>
    <row r="87" spans="1:22" ht="18" customHeight="1" x14ac:dyDescent="0.35">
      <c r="A87" s="344"/>
      <c r="F87" s="6"/>
      <c r="G87" s="6"/>
      <c r="H87" s="6"/>
      <c r="I87" s="6"/>
      <c r="J87" s="6"/>
      <c r="K87" s="6"/>
      <c r="L87" s="6"/>
      <c r="M87" s="6"/>
      <c r="N87" s="6"/>
      <c r="O87" s="6"/>
      <c r="P87" s="6"/>
      <c r="Q87" s="6"/>
      <c r="R87" s="6"/>
      <c r="S87" s="6"/>
      <c r="T87" s="6"/>
      <c r="U87" s="6"/>
      <c r="V87" s="6"/>
    </row>
    <row r="88" spans="1:22" ht="18" customHeight="1" x14ac:dyDescent="0.35">
      <c r="A88" s="344"/>
      <c r="F88" s="6"/>
      <c r="G88" s="6"/>
      <c r="H88" s="6"/>
      <c r="I88" s="6"/>
      <c r="J88" s="6"/>
      <c r="K88" s="6"/>
      <c r="L88" s="6"/>
      <c r="M88" s="6"/>
      <c r="N88" s="6"/>
      <c r="O88" s="6"/>
      <c r="P88" s="6"/>
      <c r="Q88" s="6"/>
      <c r="R88" s="6"/>
      <c r="S88" s="6"/>
      <c r="T88" s="6"/>
      <c r="U88" s="6"/>
      <c r="V88" s="6"/>
    </row>
    <row r="89" spans="1:22" ht="18" customHeight="1" x14ac:dyDescent="0.35">
      <c r="A89" s="344"/>
      <c r="F89" s="6"/>
      <c r="G89" s="6"/>
      <c r="H89" s="6"/>
      <c r="I89" s="6"/>
      <c r="J89" s="6"/>
      <c r="K89" s="6"/>
      <c r="L89" s="6"/>
      <c r="M89" s="6"/>
      <c r="N89" s="6"/>
      <c r="O89" s="6"/>
      <c r="P89" s="6"/>
      <c r="Q89" s="6"/>
      <c r="R89" s="6"/>
      <c r="S89" s="6"/>
      <c r="T89" s="6"/>
      <c r="U89" s="6"/>
      <c r="V89" s="6"/>
    </row>
    <row r="90" spans="1:22" ht="18" customHeight="1" x14ac:dyDescent="0.35">
      <c r="A90" s="344"/>
      <c r="F90" s="6"/>
      <c r="G90" s="6"/>
      <c r="H90" s="6"/>
      <c r="I90" s="6"/>
      <c r="J90" s="6"/>
      <c r="K90" s="6"/>
      <c r="L90" s="6"/>
      <c r="M90" s="6"/>
      <c r="N90" s="6"/>
      <c r="O90" s="6"/>
      <c r="P90" s="6"/>
      <c r="Q90" s="6"/>
      <c r="R90" s="6"/>
      <c r="S90" s="6"/>
      <c r="T90" s="6"/>
      <c r="U90" s="6"/>
      <c r="V90" s="6"/>
    </row>
    <row r="91" spans="1:22" ht="18" customHeight="1" x14ac:dyDescent="0.35">
      <c r="A91" s="344"/>
      <c r="F91" s="6"/>
      <c r="G91" s="6"/>
      <c r="H91" s="6"/>
      <c r="I91" s="6"/>
      <c r="J91" s="6"/>
      <c r="K91" s="6"/>
      <c r="L91" s="6"/>
      <c r="M91" s="6"/>
      <c r="N91" s="6"/>
      <c r="O91" s="6"/>
      <c r="P91" s="6"/>
      <c r="Q91" s="6"/>
      <c r="R91" s="6"/>
      <c r="S91" s="6"/>
      <c r="T91" s="6"/>
      <c r="U91" s="6"/>
      <c r="V91" s="6"/>
    </row>
    <row r="92" spans="1:22" ht="18" customHeight="1" x14ac:dyDescent="0.35">
      <c r="A92" s="344"/>
      <c r="F92" s="6"/>
      <c r="G92" s="6"/>
      <c r="H92" s="6"/>
      <c r="I92" s="6"/>
      <c r="J92" s="6"/>
      <c r="K92" s="6"/>
      <c r="L92" s="6"/>
      <c r="M92" s="6"/>
      <c r="N92" s="6"/>
      <c r="O92" s="6"/>
      <c r="P92" s="6"/>
      <c r="Q92" s="6"/>
      <c r="R92" s="6"/>
      <c r="S92" s="6"/>
      <c r="T92" s="6"/>
      <c r="U92" s="6"/>
      <c r="V92" s="6"/>
    </row>
    <row r="93" spans="1:22" ht="18" customHeight="1" x14ac:dyDescent="0.35">
      <c r="A93" s="344"/>
      <c r="F93" s="6"/>
      <c r="G93" s="6"/>
      <c r="H93" s="6"/>
      <c r="I93" s="6"/>
      <c r="J93" s="6"/>
      <c r="K93" s="6"/>
      <c r="L93" s="6"/>
      <c r="M93" s="6"/>
      <c r="N93" s="6"/>
      <c r="O93" s="6"/>
      <c r="P93" s="6"/>
      <c r="Q93" s="6"/>
      <c r="R93" s="6"/>
      <c r="S93" s="6"/>
      <c r="T93" s="6"/>
      <c r="U93" s="6"/>
      <c r="V93" s="6"/>
    </row>
    <row r="94" spans="1:22" ht="18" customHeight="1" x14ac:dyDescent="0.35">
      <c r="A94" s="344"/>
      <c r="F94" s="6"/>
      <c r="G94" s="6"/>
      <c r="H94" s="6"/>
      <c r="I94" s="6"/>
      <c r="J94" s="6"/>
      <c r="K94" s="6"/>
      <c r="L94" s="6"/>
      <c r="M94" s="6"/>
      <c r="N94" s="6"/>
      <c r="O94" s="6"/>
      <c r="P94" s="6"/>
      <c r="Q94" s="6"/>
      <c r="R94" s="6"/>
      <c r="S94" s="6"/>
      <c r="T94" s="6"/>
      <c r="U94" s="6"/>
      <c r="V94" s="6"/>
    </row>
    <row r="95" spans="1:22" ht="18" customHeight="1" x14ac:dyDescent="0.35">
      <c r="A95" s="344"/>
      <c r="F95" s="6"/>
      <c r="G95" s="6"/>
      <c r="H95" s="6"/>
      <c r="I95" s="6"/>
      <c r="J95" s="6"/>
      <c r="K95" s="6"/>
      <c r="L95" s="6"/>
      <c r="M95" s="6"/>
      <c r="N95" s="6"/>
      <c r="O95" s="6"/>
      <c r="P95" s="6"/>
      <c r="Q95" s="6"/>
      <c r="R95" s="6"/>
      <c r="S95" s="6"/>
      <c r="T95" s="6"/>
      <c r="U95" s="6"/>
      <c r="V95" s="6"/>
    </row>
    <row r="96" spans="1:22" ht="18" customHeight="1" x14ac:dyDescent="0.35">
      <c r="A96" s="344"/>
      <c r="F96" s="6"/>
      <c r="G96" s="6"/>
      <c r="H96" s="6"/>
      <c r="I96" s="6"/>
      <c r="J96" s="6"/>
      <c r="K96" s="6"/>
      <c r="L96" s="6"/>
      <c r="M96" s="6"/>
      <c r="N96" s="6"/>
      <c r="O96" s="6"/>
      <c r="P96" s="6"/>
      <c r="Q96" s="6"/>
      <c r="R96" s="6"/>
      <c r="S96" s="6"/>
      <c r="T96" s="6"/>
      <c r="U96" s="6"/>
      <c r="V96" s="6"/>
    </row>
    <row r="97" spans="1:22" ht="18" customHeight="1" x14ac:dyDescent="0.35">
      <c r="A97" s="344"/>
      <c r="F97" s="6"/>
      <c r="G97" s="6"/>
      <c r="H97" s="6"/>
      <c r="I97" s="6"/>
      <c r="J97" s="6"/>
      <c r="K97" s="6"/>
      <c r="L97" s="6"/>
      <c r="M97" s="6"/>
      <c r="N97" s="6"/>
      <c r="O97" s="6"/>
      <c r="P97" s="6"/>
      <c r="Q97" s="6"/>
      <c r="R97" s="6"/>
      <c r="S97" s="6"/>
      <c r="T97" s="6"/>
      <c r="U97" s="6"/>
      <c r="V97" s="6"/>
    </row>
    <row r="98" spans="1:22" ht="18" customHeight="1" x14ac:dyDescent="0.35">
      <c r="A98" s="344"/>
      <c r="F98" s="6"/>
      <c r="G98" s="6"/>
      <c r="H98" s="6"/>
      <c r="I98" s="6"/>
      <c r="J98" s="6"/>
      <c r="K98" s="6"/>
      <c r="L98" s="6"/>
      <c r="M98" s="6"/>
      <c r="N98" s="6"/>
      <c r="O98" s="6"/>
      <c r="P98" s="6"/>
      <c r="Q98" s="6"/>
      <c r="R98" s="6"/>
      <c r="S98" s="6"/>
      <c r="T98" s="6"/>
      <c r="U98" s="6"/>
      <c r="V98" s="6"/>
    </row>
    <row r="99" spans="1:22" ht="18" customHeight="1" x14ac:dyDescent="0.35">
      <c r="A99" s="344"/>
      <c r="F99" s="6"/>
      <c r="G99" s="6"/>
      <c r="H99" s="6"/>
      <c r="I99" s="6"/>
      <c r="J99" s="6"/>
      <c r="K99" s="6"/>
      <c r="L99" s="6"/>
      <c r="M99" s="6"/>
      <c r="N99" s="6"/>
      <c r="O99" s="6"/>
      <c r="P99" s="6"/>
      <c r="Q99" s="6"/>
      <c r="R99" s="6"/>
      <c r="S99" s="6"/>
      <c r="T99" s="6"/>
      <c r="U99" s="6"/>
      <c r="V99" s="6"/>
    </row>
    <row r="100" spans="1:22" ht="18" customHeight="1" x14ac:dyDescent="0.35">
      <c r="A100" s="344"/>
      <c r="F100" s="6"/>
      <c r="G100" s="6"/>
      <c r="H100" s="6"/>
      <c r="I100" s="6"/>
      <c r="J100" s="6"/>
      <c r="K100" s="6"/>
      <c r="L100" s="6"/>
      <c r="M100" s="6"/>
      <c r="N100" s="6"/>
      <c r="O100" s="6"/>
      <c r="P100" s="6"/>
      <c r="Q100" s="6"/>
      <c r="R100" s="6"/>
      <c r="S100" s="6"/>
      <c r="T100" s="6"/>
      <c r="U100" s="6"/>
      <c r="V100" s="6"/>
    </row>
    <row r="101" spans="1:22" ht="18" customHeight="1" x14ac:dyDescent="0.35">
      <c r="A101" s="344"/>
      <c r="F101" s="6"/>
      <c r="G101" s="6"/>
      <c r="H101" s="6"/>
      <c r="I101" s="6"/>
      <c r="J101" s="6"/>
      <c r="K101" s="6"/>
      <c r="L101" s="6"/>
      <c r="M101" s="6"/>
      <c r="N101" s="6"/>
      <c r="O101" s="6"/>
      <c r="P101" s="6"/>
      <c r="Q101" s="6"/>
      <c r="R101" s="6"/>
      <c r="S101" s="6"/>
      <c r="T101" s="6"/>
      <c r="U101" s="6"/>
      <c r="V101" s="6"/>
    </row>
    <row r="102" spans="1:22" ht="18" customHeight="1" x14ac:dyDescent="0.35">
      <c r="A102" s="344"/>
      <c r="F102" s="6"/>
      <c r="G102" s="6"/>
      <c r="H102" s="6"/>
      <c r="I102" s="6"/>
      <c r="J102" s="6"/>
      <c r="K102" s="6"/>
      <c r="L102" s="6"/>
      <c r="M102" s="6"/>
      <c r="N102" s="6"/>
      <c r="O102" s="6"/>
      <c r="P102" s="6"/>
      <c r="Q102" s="6"/>
      <c r="R102" s="6"/>
      <c r="S102" s="6"/>
      <c r="T102" s="6"/>
      <c r="U102" s="6"/>
      <c r="V102" s="6"/>
    </row>
    <row r="103" spans="1:22" ht="18" customHeight="1" x14ac:dyDescent="0.35">
      <c r="A103" s="344"/>
      <c r="F103" s="6"/>
      <c r="G103" s="6"/>
      <c r="H103" s="6"/>
      <c r="I103" s="6"/>
      <c r="J103" s="6"/>
      <c r="K103" s="6"/>
      <c r="L103" s="6"/>
      <c r="M103" s="6"/>
      <c r="N103" s="6"/>
      <c r="O103" s="6"/>
      <c r="P103" s="6"/>
      <c r="Q103" s="6"/>
      <c r="R103" s="6"/>
      <c r="S103" s="6"/>
      <c r="T103" s="6"/>
      <c r="U103" s="6"/>
      <c r="V103" s="6"/>
    </row>
    <row r="104" spans="1:22" ht="18" customHeight="1" x14ac:dyDescent="0.35">
      <c r="A104" s="344"/>
      <c r="F104" s="6"/>
      <c r="G104" s="6"/>
      <c r="H104" s="6"/>
      <c r="I104" s="6"/>
      <c r="J104" s="6"/>
      <c r="K104" s="6"/>
      <c r="L104" s="6"/>
      <c r="M104" s="6"/>
      <c r="N104" s="6"/>
      <c r="O104" s="6"/>
      <c r="P104" s="6"/>
      <c r="Q104" s="6"/>
      <c r="R104" s="6"/>
      <c r="S104" s="6"/>
      <c r="T104" s="6"/>
      <c r="U104" s="6"/>
      <c r="V104" s="6"/>
    </row>
    <row r="105" spans="1:22" ht="18" customHeight="1" x14ac:dyDescent="0.35">
      <c r="A105" s="344"/>
      <c r="F105" s="6"/>
      <c r="G105" s="6"/>
      <c r="H105" s="6"/>
      <c r="I105" s="6"/>
      <c r="J105" s="6"/>
      <c r="K105" s="6"/>
      <c r="L105" s="6"/>
      <c r="M105" s="6"/>
      <c r="N105" s="6"/>
      <c r="O105" s="6"/>
      <c r="P105" s="6"/>
      <c r="Q105" s="6"/>
      <c r="R105" s="6"/>
      <c r="S105" s="6"/>
      <c r="T105" s="6"/>
      <c r="U105" s="6"/>
      <c r="V105" s="6"/>
    </row>
    <row r="106" spans="1:22" ht="18" customHeight="1" x14ac:dyDescent="0.35">
      <c r="A106" s="344"/>
      <c r="F106" s="6"/>
      <c r="G106" s="6"/>
      <c r="H106" s="6"/>
      <c r="I106" s="6"/>
      <c r="J106" s="6"/>
      <c r="K106" s="6"/>
      <c r="L106" s="6"/>
      <c r="M106" s="6"/>
      <c r="N106" s="6"/>
      <c r="O106" s="6"/>
      <c r="P106" s="6"/>
      <c r="Q106" s="6"/>
      <c r="R106" s="6"/>
      <c r="S106" s="6"/>
      <c r="T106" s="6"/>
      <c r="U106" s="6"/>
      <c r="V106" s="6"/>
    </row>
    <row r="107" spans="1:22" ht="18" customHeight="1" x14ac:dyDescent="0.35">
      <c r="A107" s="344"/>
      <c r="F107" s="6"/>
      <c r="G107" s="6"/>
      <c r="H107" s="6"/>
      <c r="I107" s="6"/>
      <c r="J107" s="6"/>
      <c r="K107" s="6"/>
      <c r="L107" s="6"/>
      <c r="M107" s="6"/>
      <c r="N107" s="6"/>
      <c r="O107" s="6"/>
      <c r="P107" s="6"/>
      <c r="Q107" s="6"/>
      <c r="R107" s="6"/>
      <c r="S107" s="6"/>
      <c r="T107" s="6"/>
      <c r="U107" s="6"/>
      <c r="V107" s="6"/>
    </row>
    <row r="108" spans="1:22" ht="18" customHeight="1" x14ac:dyDescent="0.35">
      <c r="A108" s="344"/>
      <c r="F108" s="6"/>
      <c r="G108" s="6"/>
      <c r="H108" s="6"/>
      <c r="I108" s="6"/>
      <c r="J108" s="6"/>
      <c r="K108" s="6"/>
      <c r="L108" s="6"/>
      <c r="M108" s="6"/>
      <c r="N108" s="6"/>
      <c r="O108" s="6"/>
      <c r="P108" s="6"/>
      <c r="Q108" s="6"/>
      <c r="R108" s="6"/>
      <c r="S108" s="6"/>
      <c r="T108" s="6"/>
      <c r="U108" s="6"/>
      <c r="V108" s="6"/>
    </row>
    <row r="109" spans="1:22" ht="18" customHeight="1" x14ac:dyDescent="0.35">
      <c r="A109" s="344"/>
      <c r="F109" s="6"/>
      <c r="G109" s="6"/>
      <c r="H109" s="6"/>
      <c r="I109" s="6"/>
      <c r="J109" s="6"/>
      <c r="K109" s="6"/>
      <c r="L109" s="6"/>
      <c r="M109" s="6"/>
      <c r="N109" s="6"/>
      <c r="O109" s="6"/>
      <c r="P109" s="6"/>
      <c r="Q109" s="6"/>
      <c r="R109" s="6"/>
      <c r="S109" s="6"/>
      <c r="T109" s="6"/>
      <c r="U109" s="6"/>
      <c r="V109" s="6"/>
    </row>
    <row r="110" spans="1:22" ht="18" customHeight="1" x14ac:dyDescent="0.35">
      <c r="A110" s="344"/>
      <c r="F110" s="6"/>
      <c r="G110" s="6"/>
      <c r="H110" s="6"/>
      <c r="I110" s="6"/>
      <c r="J110" s="6"/>
      <c r="K110" s="6"/>
      <c r="L110" s="6"/>
      <c r="M110" s="6"/>
      <c r="N110" s="6"/>
      <c r="O110" s="6"/>
      <c r="P110" s="6"/>
      <c r="Q110" s="6"/>
      <c r="R110" s="6"/>
      <c r="S110" s="6"/>
      <c r="T110" s="6"/>
      <c r="U110" s="6"/>
      <c r="V110" s="6"/>
    </row>
    <row r="111" spans="1:22" ht="18" customHeight="1" x14ac:dyDescent="0.35">
      <c r="A111" s="344"/>
      <c r="F111" s="6"/>
      <c r="G111" s="6"/>
      <c r="H111" s="6"/>
      <c r="I111" s="6"/>
      <c r="J111" s="6"/>
      <c r="K111" s="6"/>
      <c r="L111" s="6"/>
      <c r="M111" s="6"/>
      <c r="N111" s="6"/>
      <c r="O111" s="6"/>
      <c r="P111" s="6"/>
      <c r="Q111" s="6"/>
      <c r="R111" s="6"/>
      <c r="S111" s="6"/>
      <c r="T111" s="6"/>
      <c r="U111" s="6"/>
      <c r="V111" s="6"/>
    </row>
    <row r="112" spans="1:22" ht="18" customHeight="1" x14ac:dyDescent="0.35">
      <c r="A112" s="344"/>
      <c r="F112" s="6"/>
      <c r="G112" s="6"/>
      <c r="H112" s="6"/>
      <c r="I112" s="6"/>
      <c r="J112" s="6"/>
      <c r="K112" s="6"/>
      <c r="L112" s="6"/>
      <c r="M112" s="6"/>
      <c r="N112" s="6"/>
      <c r="O112" s="6"/>
      <c r="P112" s="6"/>
      <c r="Q112" s="6"/>
      <c r="R112" s="6"/>
      <c r="S112" s="6"/>
      <c r="T112" s="6"/>
      <c r="U112" s="6"/>
      <c r="V112" s="6"/>
    </row>
    <row r="113" spans="1:22" ht="18" customHeight="1" x14ac:dyDescent="0.35">
      <c r="A113" s="344"/>
      <c r="F113" s="6"/>
      <c r="G113" s="6"/>
      <c r="H113" s="6"/>
      <c r="I113" s="6"/>
      <c r="J113" s="6"/>
      <c r="K113" s="6"/>
      <c r="L113" s="6"/>
      <c r="M113" s="6"/>
      <c r="N113" s="6"/>
      <c r="O113" s="6"/>
      <c r="P113" s="6"/>
      <c r="Q113" s="6"/>
      <c r="R113" s="6"/>
      <c r="S113" s="6"/>
      <c r="T113" s="6"/>
      <c r="U113" s="6"/>
      <c r="V113" s="6"/>
    </row>
    <row r="114" spans="1:22" ht="18" customHeight="1" x14ac:dyDescent="0.35">
      <c r="A114" s="344"/>
      <c r="F114" s="6"/>
      <c r="G114" s="6"/>
      <c r="H114" s="6"/>
      <c r="I114" s="6"/>
      <c r="J114" s="6"/>
      <c r="K114" s="6"/>
      <c r="L114" s="6"/>
      <c r="M114" s="6"/>
      <c r="N114" s="6"/>
      <c r="O114" s="6"/>
      <c r="P114" s="6"/>
      <c r="Q114" s="6"/>
      <c r="R114" s="6"/>
      <c r="S114" s="6"/>
      <c r="T114" s="6"/>
      <c r="U114" s="6"/>
      <c r="V114" s="6"/>
    </row>
    <row r="115" spans="1:22" ht="18" customHeight="1" x14ac:dyDescent="0.35">
      <c r="A115" s="344"/>
      <c r="F115" s="6"/>
      <c r="G115" s="6"/>
      <c r="H115" s="6"/>
      <c r="I115" s="6"/>
      <c r="J115" s="6"/>
      <c r="K115" s="6"/>
      <c r="L115" s="6"/>
      <c r="M115" s="6"/>
      <c r="N115" s="6"/>
      <c r="O115" s="6"/>
      <c r="P115" s="6"/>
      <c r="Q115" s="6"/>
      <c r="R115" s="6"/>
      <c r="S115" s="6"/>
      <c r="T115" s="6"/>
      <c r="U115" s="6"/>
      <c r="V115" s="6"/>
    </row>
    <row r="116" spans="1:22" ht="18" customHeight="1" x14ac:dyDescent="0.35">
      <c r="A116" s="344"/>
      <c r="F116" s="6"/>
      <c r="G116" s="6"/>
      <c r="H116" s="6"/>
      <c r="I116" s="6"/>
      <c r="J116" s="6"/>
      <c r="K116" s="6"/>
      <c r="L116" s="6"/>
      <c r="M116" s="6"/>
      <c r="N116" s="6"/>
      <c r="O116" s="6"/>
      <c r="P116" s="6"/>
      <c r="Q116" s="6"/>
      <c r="R116" s="6"/>
      <c r="S116" s="6"/>
      <c r="T116" s="6"/>
      <c r="U116" s="6"/>
      <c r="V116" s="6"/>
    </row>
    <row r="117" spans="1:22" ht="18" customHeight="1" x14ac:dyDescent="0.35">
      <c r="A117" s="344"/>
      <c r="F117" s="6"/>
      <c r="G117" s="6"/>
      <c r="H117" s="6"/>
      <c r="I117" s="6"/>
      <c r="J117" s="6"/>
      <c r="K117" s="6"/>
      <c r="L117" s="6"/>
      <c r="M117" s="6"/>
      <c r="N117" s="6"/>
      <c r="O117" s="6"/>
      <c r="P117" s="6"/>
      <c r="Q117" s="6"/>
      <c r="R117" s="6"/>
      <c r="S117" s="6"/>
      <c r="T117" s="6"/>
      <c r="U117" s="6"/>
      <c r="V117" s="6"/>
    </row>
    <row r="118" spans="1:22" ht="18" customHeight="1" x14ac:dyDescent="0.35">
      <c r="A118" s="344"/>
      <c r="F118" s="6"/>
      <c r="G118" s="6"/>
      <c r="H118" s="6"/>
      <c r="I118" s="6"/>
      <c r="J118" s="6"/>
      <c r="K118" s="6"/>
      <c r="L118" s="6"/>
      <c r="M118" s="6"/>
      <c r="N118" s="6"/>
      <c r="O118" s="6"/>
      <c r="P118" s="6"/>
      <c r="Q118" s="6"/>
      <c r="R118" s="6"/>
      <c r="S118" s="6"/>
      <c r="T118" s="6"/>
      <c r="U118" s="6"/>
      <c r="V118" s="6"/>
    </row>
    <row r="119" spans="1:22" ht="18" customHeight="1" x14ac:dyDescent="0.35">
      <c r="A119" s="344"/>
      <c r="F119" s="6"/>
      <c r="G119" s="6"/>
      <c r="H119" s="6"/>
      <c r="I119" s="6"/>
      <c r="J119" s="6"/>
      <c r="K119" s="6"/>
      <c r="L119" s="6"/>
      <c r="M119" s="6"/>
      <c r="N119" s="6"/>
      <c r="O119" s="6"/>
      <c r="P119" s="6"/>
      <c r="Q119" s="6"/>
      <c r="R119" s="6"/>
      <c r="S119" s="6"/>
      <c r="T119" s="6"/>
      <c r="U119" s="6"/>
      <c r="V119" s="6"/>
    </row>
    <row r="120" spans="1:22" ht="18" customHeight="1" x14ac:dyDescent="0.35">
      <c r="A120" s="344"/>
      <c r="F120" s="6"/>
      <c r="G120" s="6"/>
      <c r="H120" s="6"/>
      <c r="I120" s="6"/>
      <c r="J120" s="6"/>
      <c r="K120" s="6"/>
      <c r="L120" s="6"/>
      <c r="M120" s="6"/>
      <c r="N120" s="6"/>
      <c r="O120" s="6"/>
      <c r="P120" s="6"/>
      <c r="Q120" s="6"/>
      <c r="R120" s="6"/>
      <c r="S120" s="6"/>
      <c r="T120" s="6"/>
      <c r="U120" s="6"/>
      <c r="V120" s="6"/>
    </row>
    <row r="121" spans="1:22" ht="18" customHeight="1" x14ac:dyDescent="0.35">
      <c r="A121" s="344"/>
      <c r="F121" s="6"/>
      <c r="G121" s="6"/>
      <c r="H121" s="6"/>
      <c r="I121" s="6"/>
      <c r="J121" s="6"/>
      <c r="K121" s="6"/>
      <c r="L121" s="6"/>
      <c r="M121" s="6"/>
      <c r="N121" s="6"/>
      <c r="O121" s="6"/>
      <c r="P121" s="6"/>
      <c r="Q121" s="6"/>
      <c r="R121" s="6"/>
      <c r="S121" s="6"/>
      <c r="T121" s="6"/>
      <c r="U121" s="6"/>
      <c r="V121" s="6"/>
    </row>
    <row r="122" spans="1:22" ht="18" customHeight="1" x14ac:dyDescent="0.35">
      <c r="A122" s="344"/>
      <c r="F122" s="6"/>
      <c r="G122" s="6"/>
      <c r="H122" s="6"/>
      <c r="I122" s="6"/>
      <c r="J122" s="6"/>
      <c r="K122" s="6"/>
      <c r="L122" s="6"/>
      <c r="M122" s="6"/>
      <c r="N122" s="6"/>
      <c r="O122" s="6"/>
      <c r="P122" s="6"/>
      <c r="Q122" s="6"/>
      <c r="R122" s="6"/>
      <c r="S122" s="6"/>
      <c r="T122" s="6"/>
      <c r="U122" s="6"/>
      <c r="V122" s="6"/>
    </row>
    <row r="123" spans="1:22" ht="18" customHeight="1" x14ac:dyDescent="0.35">
      <c r="A123" s="344"/>
      <c r="F123" s="6"/>
      <c r="G123" s="6"/>
      <c r="H123" s="6"/>
      <c r="I123" s="6"/>
      <c r="J123" s="6"/>
      <c r="K123" s="6"/>
      <c r="L123" s="6"/>
      <c r="M123" s="6"/>
      <c r="N123" s="6"/>
      <c r="O123" s="6"/>
      <c r="P123" s="6"/>
      <c r="Q123" s="6"/>
      <c r="R123" s="6"/>
      <c r="S123" s="6"/>
      <c r="T123" s="6"/>
      <c r="U123" s="6"/>
      <c r="V123" s="6"/>
    </row>
    <row r="124" spans="1:22" ht="18" customHeight="1" x14ac:dyDescent="0.35">
      <c r="A124" s="344"/>
      <c r="F124" s="6"/>
      <c r="G124" s="6"/>
      <c r="H124" s="6"/>
      <c r="I124" s="6"/>
      <c r="J124" s="6"/>
      <c r="K124" s="6"/>
      <c r="L124" s="6"/>
      <c r="M124" s="6"/>
      <c r="N124" s="6"/>
      <c r="O124" s="6"/>
      <c r="P124" s="6"/>
      <c r="Q124" s="6"/>
      <c r="R124" s="6"/>
      <c r="S124" s="6"/>
      <c r="T124" s="6"/>
      <c r="U124" s="6"/>
      <c r="V124" s="6"/>
    </row>
    <row r="125" spans="1:22" ht="18" customHeight="1" x14ac:dyDescent="0.35">
      <c r="A125" s="344"/>
      <c r="F125" s="6"/>
      <c r="G125" s="6"/>
      <c r="H125" s="6"/>
      <c r="I125" s="6"/>
      <c r="J125" s="6"/>
      <c r="K125" s="6"/>
      <c r="L125" s="6"/>
      <c r="M125" s="6"/>
      <c r="N125" s="6"/>
      <c r="O125" s="6"/>
      <c r="P125" s="6"/>
      <c r="Q125" s="6"/>
      <c r="R125" s="6"/>
      <c r="S125" s="6"/>
      <c r="T125" s="6"/>
      <c r="U125" s="6"/>
      <c r="V125" s="6"/>
    </row>
    <row r="126" spans="1:22" ht="18" customHeight="1" x14ac:dyDescent="0.35">
      <c r="A126" s="344"/>
      <c r="F126" s="6"/>
      <c r="G126" s="6"/>
      <c r="H126" s="6"/>
      <c r="I126" s="6"/>
      <c r="J126" s="6"/>
      <c r="K126" s="6"/>
      <c r="L126" s="6"/>
      <c r="M126" s="6"/>
      <c r="N126" s="6"/>
      <c r="O126" s="6"/>
      <c r="P126" s="6"/>
      <c r="Q126" s="6"/>
      <c r="R126" s="6"/>
      <c r="S126" s="6"/>
      <c r="T126" s="6"/>
      <c r="U126" s="6"/>
      <c r="V126" s="6"/>
    </row>
    <row r="127" spans="1:22" ht="18" customHeight="1" x14ac:dyDescent="0.35">
      <c r="A127" s="344"/>
      <c r="F127" s="6"/>
      <c r="G127" s="6"/>
      <c r="H127" s="6"/>
      <c r="I127" s="6"/>
      <c r="J127" s="6"/>
      <c r="K127" s="6"/>
      <c r="L127" s="6"/>
      <c r="M127" s="6"/>
      <c r="N127" s="6"/>
      <c r="O127" s="6"/>
      <c r="P127" s="6"/>
      <c r="Q127" s="6"/>
      <c r="R127" s="6"/>
      <c r="S127" s="6"/>
      <c r="T127" s="6"/>
      <c r="U127" s="6"/>
      <c r="V127" s="6"/>
    </row>
    <row r="128" spans="1:22" ht="18" customHeight="1" x14ac:dyDescent="0.35">
      <c r="A128" s="344"/>
      <c r="F128" s="6"/>
      <c r="G128" s="6"/>
      <c r="H128" s="6"/>
      <c r="I128" s="6"/>
      <c r="J128" s="6"/>
      <c r="K128" s="6"/>
      <c r="L128" s="6"/>
      <c r="M128" s="6"/>
      <c r="N128" s="6"/>
      <c r="O128" s="6"/>
      <c r="P128" s="6"/>
      <c r="Q128" s="6"/>
      <c r="R128" s="6"/>
      <c r="S128" s="6"/>
      <c r="T128" s="6"/>
      <c r="U128" s="6"/>
      <c r="V128" s="6"/>
    </row>
    <row r="129" spans="1:22" ht="18" customHeight="1" x14ac:dyDescent="0.35">
      <c r="A129" s="344"/>
      <c r="F129" s="6"/>
      <c r="G129" s="6"/>
      <c r="H129" s="6"/>
      <c r="I129" s="6"/>
      <c r="J129" s="6"/>
      <c r="K129" s="6"/>
      <c r="L129" s="6"/>
      <c r="M129" s="6"/>
      <c r="N129" s="6"/>
      <c r="O129" s="6"/>
      <c r="P129" s="6"/>
      <c r="Q129" s="6"/>
      <c r="R129" s="6"/>
      <c r="S129" s="6"/>
      <c r="T129" s="6"/>
      <c r="U129" s="6"/>
      <c r="V129" s="6"/>
    </row>
    <row r="130" spans="1:22" ht="18" customHeight="1" x14ac:dyDescent="0.35">
      <c r="A130" s="344"/>
      <c r="F130" s="6"/>
      <c r="G130" s="6"/>
      <c r="H130" s="6"/>
      <c r="I130" s="6"/>
      <c r="J130" s="6"/>
      <c r="K130" s="6"/>
      <c r="L130" s="6"/>
      <c r="M130" s="6"/>
      <c r="N130" s="6"/>
      <c r="O130" s="6"/>
      <c r="P130" s="6"/>
      <c r="Q130" s="6"/>
      <c r="R130" s="6"/>
      <c r="S130" s="6"/>
      <c r="T130" s="6"/>
      <c r="U130" s="6"/>
      <c r="V130" s="6"/>
    </row>
    <row r="131" spans="1:22" ht="18" customHeight="1" x14ac:dyDescent="0.35">
      <c r="A131" s="344"/>
      <c r="F131" s="6"/>
      <c r="G131" s="6"/>
      <c r="H131" s="6"/>
      <c r="I131" s="6"/>
      <c r="J131" s="6"/>
      <c r="K131" s="6"/>
      <c r="L131" s="6"/>
      <c r="M131" s="6"/>
      <c r="N131" s="6"/>
      <c r="O131" s="6"/>
      <c r="P131" s="6"/>
      <c r="Q131" s="6"/>
      <c r="R131" s="6"/>
      <c r="S131" s="6"/>
      <c r="T131" s="6"/>
      <c r="U131" s="6"/>
      <c r="V131" s="6"/>
    </row>
    <row r="132" spans="1:22" ht="18" customHeight="1" x14ac:dyDescent="0.35">
      <c r="A132" s="344"/>
      <c r="F132" s="6"/>
      <c r="G132" s="6"/>
      <c r="H132" s="6"/>
      <c r="I132" s="6"/>
      <c r="J132" s="6"/>
      <c r="K132" s="6"/>
      <c r="L132" s="6"/>
      <c r="M132" s="6"/>
      <c r="N132" s="6"/>
      <c r="O132" s="6"/>
      <c r="P132" s="6"/>
      <c r="Q132" s="6"/>
      <c r="R132" s="6"/>
      <c r="S132" s="6"/>
      <c r="T132" s="6"/>
      <c r="U132" s="6"/>
      <c r="V132" s="6"/>
    </row>
    <row r="133" spans="1:22" ht="18" customHeight="1" x14ac:dyDescent="0.35">
      <c r="A133" s="344"/>
      <c r="F133" s="6"/>
      <c r="G133" s="6"/>
      <c r="H133" s="6"/>
      <c r="I133" s="6"/>
      <c r="J133" s="6"/>
      <c r="K133" s="6"/>
      <c r="L133" s="6"/>
      <c r="M133" s="6"/>
      <c r="N133" s="6"/>
      <c r="O133" s="6"/>
      <c r="P133" s="6"/>
      <c r="Q133" s="6"/>
      <c r="R133" s="6"/>
      <c r="S133" s="6"/>
      <c r="T133" s="6"/>
      <c r="U133" s="6"/>
      <c r="V133" s="6"/>
    </row>
    <row r="134" spans="1:22" ht="18" customHeight="1" x14ac:dyDescent="0.35">
      <c r="A134" s="344"/>
      <c r="F134" s="6"/>
      <c r="G134" s="6"/>
      <c r="H134" s="6"/>
      <c r="I134" s="6"/>
      <c r="J134" s="6"/>
      <c r="K134" s="6"/>
      <c r="L134" s="6"/>
      <c r="M134" s="6"/>
      <c r="N134" s="6"/>
      <c r="O134" s="6"/>
      <c r="P134" s="6"/>
      <c r="Q134" s="6"/>
      <c r="R134" s="6"/>
      <c r="S134" s="6"/>
      <c r="T134" s="6"/>
      <c r="U134" s="6"/>
      <c r="V134" s="6"/>
    </row>
    <row r="135" spans="1:22" ht="18" customHeight="1" x14ac:dyDescent="0.35">
      <c r="A135" s="344"/>
      <c r="F135" s="6"/>
      <c r="G135" s="6"/>
      <c r="H135" s="6"/>
      <c r="I135" s="6"/>
      <c r="J135" s="6"/>
      <c r="K135" s="6"/>
      <c r="L135" s="6"/>
      <c r="M135" s="6"/>
      <c r="N135" s="6"/>
      <c r="O135" s="6"/>
      <c r="P135" s="6"/>
      <c r="Q135" s="6"/>
      <c r="R135" s="6"/>
      <c r="S135" s="6"/>
      <c r="T135" s="6"/>
      <c r="U135" s="6"/>
      <c r="V135" s="6"/>
    </row>
    <row r="136" spans="1:22" ht="18" customHeight="1" x14ac:dyDescent="0.35">
      <c r="A136" s="344"/>
      <c r="F136" s="6"/>
      <c r="G136" s="6"/>
      <c r="H136" s="6"/>
      <c r="I136" s="6"/>
      <c r="J136" s="6"/>
      <c r="K136" s="6"/>
      <c r="L136" s="6"/>
      <c r="M136" s="6"/>
      <c r="N136" s="6"/>
      <c r="O136" s="6"/>
      <c r="P136" s="6"/>
      <c r="Q136" s="6"/>
      <c r="R136" s="6"/>
      <c r="S136" s="6"/>
      <c r="T136" s="6"/>
      <c r="U136" s="6"/>
      <c r="V136" s="6"/>
    </row>
    <row r="137" spans="1:22" ht="18" customHeight="1" x14ac:dyDescent="0.35">
      <c r="A137" s="344"/>
      <c r="F137" s="6"/>
      <c r="G137" s="6"/>
      <c r="H137" s="6"/>
      <c r="I137" s="6"/>
      <c r="J137" s="6"/>
      <c r="K137" s="6"/>
      <c r="L137" s="6"/>
      <c r="M137" s="6"/>
      <c r="N137" s="6"/>
      <c r="O137" s="6"/>
      <c r="P137" s="6"/>
      <c r="Q137" s="6"/>
      <c r="R137" s="6"/>
      <c r="S137" s="6"/>
      <c r="T137" s="6"/>
      <c r="U137" s="6"/>
      <c r="V137" s="6"/>
    </row>
    <row r="138" spans="1:22" ht="18" customHeight="1" x14ac:dyDescent="0.35">
      <c r="A138" s="344"/>
      <c r="F138" s="6"/>
      <c r="G138" s="6"/>
      <c r="H138" s="6"/>
      <c r="I138" s="6"/>
      <c r="J138" s="6"/>
      <c r="K138" s="6"/>
      <c r="L138" s="6"/>
      <c r="M138" s="6"/>
      <c r="N138" s="6"/>
      <c r="O138" s="6"/>
      <c r="P138" s="6"/>
      <c r="Q138" s="6"/>
      <c r="R138" s="6"/>
      <c r="S138" s="6"/>
      <c r="T138" s="6"/>
      <c r="U138" s="6"/>
      <c r="V138" s="6"/>
    </row>
    <row r="139" spans="1:22" ht="18" customHeight="1" x14ac:dyDescent="0.35">
      <c r="A139" s="344"/>
      <c r="F139" s="6"/>
      <c r="G139" s="6"/>
      <c r="H139" s="6"/>
      <c r="I139" s="6"/>
      <c r="J139" s="6"/>
      <c r="K139" s="6"/>
      <c r="L139" s="6"/>
      <c r="M139" s="6"/>
      <c r="N139" s="6"/>
      <c r="O139" s="6"/>
      <c r="P139" s="6"/>
      <c r="Q139" s="6"/>
      <c r="R139" s="6"/>
      <c r="S139" s="6"/>
      <c r="T139" s="6"/>
      <c r="U139" s="6"/>
      <c r="V139" s="6"/>
    </row>
    <row r="140" spans="1:22" ht="18" customHeight="1" x14ac:dyDescent="0.35">
      <c r="A140" s="344"/>
      <c r="F140" s="6"/>
      <c r="G140" s="6"/>
      <c r="H140" s="6"/>
      <c r="I140" s="6"/>
      <c r="J140" s="6"/>
      <c r="K140" s="6"/>
      <c r="L140" s="6"/>
      <c r="M140" s="6"/>
      <c r="N140" s="6"/>
      <c r="O140" s="6"/>
      <c r="P140" s="6"/>
      <c r="Q140" s="6"/>
      <c r="R140" s="6"/>
      <c r="S140" s="6"/>
      <c r="T140" s="6"/>
      <c r="U140" s="6"/>
      <c r="V140" s="6"/>
    </row>
    <row r="141" spans="1:22" ht="18" customHeight="1" x14ac:dyDescent="0.35">
      <c r="A141" s="344"/>
      <c r="F141" s="6"/>
      <c r="G141" s="6"/>
      <c r="H141" s="6"/>
      <c r="I141" s="6"/>
      <c r="J141" s="6"/>
      <c r="K141" s="6"/>
      <c r="L141" s="6"/>
      <c r="M141" s="6"/>
      <c r="N141" s="6"/>
      <c r="O141" s="6"/>
      <c r="P141" s="6"/>
      <c r="Q141" s="6"/>
      <c r="R141" s="6"/>
      <c r="S141" s="6"/>
      <c r="T141" s="6"/>
      <c r="U141" s="6"/>
      <c r="V141" s="6"/>
    </row>
    <row r="142" spans="1:22" ht="18" customHeight="1" x14ac:dyDescent="0.35">
      <c r="A142" s="344"/>
      <c r="F142" s="6"/>
      <c r="G142" s="6"/>
      <c r="H142" s="6"/>
      <c r="I142" s="6"/>
      <c r="J142" s="6"/>
      <c r="K142" s="6"/>
      <c r="L142" s="6"/>
      <c r="M142" s="6"/>
      <c r="N142" s="6"/>
      <c r="O142" s="6"/>
      <c r="P142" s="6"/>
      <c r="Q142" s="6"/>
      <c r="R142" s="6"/>
      <c r="S142" s="6"/>
      <c r="T142" s="6"/>
      <c r="U142" s="6"/>
      <c r="V142" s="6"/>
    </row>
    <row r="143" spans="1:22" ht="18" customHeight="1" x14ac:dyDescent="0.35">
      <c r="A143" s="344"/>
      <c r="F143" s="6"/>
      <c r="G143" s="6"/>
      <c r="H143" s="6"/>
      <c r="I143" s="6"/>
      <c r="J143" s="6"/>
      <c r="K143" s="6"/>
      <c r="L143" s="6"/>
      <c r="M143" s="6"/>
      <c r="N143" s="6"/>
      <c r="O143" s="6"/>
      <c r="P143" s="6"/>
      <c r="Q143" s="6"/>
      <c r="R143" s="6"/>
      <c r="S143" s="6"/>
      <c r="T143" s="6"/>
      <c r="U143" s="6"/>
      <c r="V143" s="6"/>
    </row>
    <row r="144" spans="1:22" ht="18" customHeight="1" x14ac:dyDescent="0.35">
      <c r="A144" s="344"/>
      <c r="F144" s="6"/>
      <c r="G144" s="6"/>
      <c r="H144" s="6"/>
      <c r="I144" s="6"/>
      <c r="J144" s="6"/>
      <c r="K144" s="6"/>
      <c r="L144" s="6"/>
      <c r="M144" s="6"/>
      <c r="N144" s="6"/>
      <c r="O144" s="6"/>
      <c r="P144" s="6"/>
      <c r="Q144" s="6"/>
      <c r="R144" s="6"/>
      <c r="S144" s="6"/>
      <c r="T144" s="6"/>
      <c r="U144" s="6"/>
      <c r="V144" s="6"/>
    </row>
    <row r="145" spans="1:22" ht="18" customHeight="1" x14ac:dyDescent="0.35">
      <c r="A145" s="344"/>
      <c r="F145" s="6"/>
      <c r="G145" s="6"/>
      <c r="H145" s="6"/>
      <c r="I145" s="6"/>
      <c r="J145" s="6"/>
      <c r="K145" s="6"/>
      <c r="L145" s="6"/>
      <c r="M145" s="6"/>
      <c r="N145" s="6"/>
      <c r="O145" s="6"/>
      <c r="P145" s="6"/>
      <c r="Q145" s="6"/>
      <c r="R145" s="6"/>
      <c r="S145" s="6"/>
      <c r="T145" s="6"/>
      <c r="U145" s="6"/>
      <c r="V145" s="6"/>
    </row>
    <row r="146" spans="1:22" ht="18" customHeight="1" x14ac:dyDescent="0.35">
      <c r="A146" s="344"/>
      <c r="F146" s="6"/>
      <c r="G146" s="6"/>
      <c r="H146" s="6"/>
      <c r="I146" s="6"/>
      <c r="J146" s="6"/>
      <c r="K146" s="6"/>
      <c r="L146" s="6"/>
      <c r="M146" s="6"/>
      <c r="N146" s="6"/>
      <c r="O146" s="6"/>
      <c r="P146" s="6"/>
      <c r="Q146" s="6"/>
      <c r="R146" s="6"/>
      <c r="S146" s="6"/>
      <c r="T146" s="6"/>
      <c r="U146" s="6"/>
      <c r="V146" s="6"/>
    </row>
    <row r="147" spans="1:22" ht="18" customHeight="1" x14ac:dyDescent="0.35">
      <c r="A147" s="344"/>
      <c r="F147" s="6"/>
      <c r="G147" s="6"/>
      <c r="H147" s="6"/>
      <c r="I147" s="6"/>
      <c r="J147" s="6"/>
      <c r="K147" s="6"/>
      <c r="L147" s="6"/>
      <c r="M147" s="6"/>
      <c r="N147" s="6"/>
      <c r="O147" s="6"/>
      <c r="P147" s="6"/>
      <c r="Q147" s="6"/>
      <c r="R147" s="6"/>
      <c r="S147" s="6"/>
      <c r="T147" s="6"/>
      <c r="U147" s="6"/>
      <c r="V147" s="6"/>
    </row>
    <row r="148" spans="1:22" ht="18" customHeight="1" x14ac:dyDescent="0.35">
      <c r="A148" s="344"/>
      <c r="F148" s="6"/>
      <c r="G148" s="6"/>
      <c r="H148" s="6"/>
      <c r="I148" s="6"/>
      <c r="J148" s="6"/>
      <c r="K148" s="6"/>
      <c r="L148" s="6"/>
      <c r="M148" s="6"/>
      <c r="N148" s="6"/>
      <c r="O148" s="6"/>
      <c r="P148" s="6"/>
      <c r="Q148" s="6"/>
      <c r="R148" s="6"/>
      <c r="S148" s="6"/>
      <c r="T148" s="6"/>
      <c r="U148" s="6"/>
      <c r="V148" s="6"/>
    </row>
    <row r="149" spans="1:22" ht="18" customHeight="1" x14ac:dyDescent="0.35">
      <c r="A149" s="344"/>
      <c r="F149" s="6"/>
      <c r="G149" s="6"/>
      <c r="H149" s="6"/>
      <c r="I149" s="6"/>
      <c r="J149" s="6"/>
      <c r="K149" s="6"/>
      <c r="L149" s="6"/>
      <c r="M149" s="6"/>
      <c r="N149" s="6"/>
      <c r="O149" s="6"/>
      <c r="P149" s="6"/>
      <c r="Q149" s="6"/>
      <c r="R149" s="6"/>
      <c r="S149" s="6"/>
      <c r="T149" s="6"/>
      <c r="U149" s="6"/>
      <c r="V149" s="6"/>
    </row>
    <row r="150" spans="1:22" ht="18" customHeight="1" x14ac:dyDescent="0.35">
      <c r="A150" s="344"/>
      <c r="F150" s="6"/>
      <c r="G150" s="6"/>
      <c r="H150" s="6"/>
      <c r="I150" s="6"/>
      <c r="J150" s="6"/>
      <c r="K150" s="6"/>
      <c r="L150" s="6"/>
      <c r="M150" s="6"/>
      <c r="N150" s="6"/>
      <c r="O150" s="6"/>
      <c r="P150" s="6"/>
      <c r="Q150" s="6"/>
      <c r="R150" s="6"/>
      <c r="S150" s="6"/>
      <c r="T150" s="6"/>
      <c r="U150" s="6"/>
      <c r="V150" s="6"/>
    </row>
    <row r="151" spans="1:22" ht="18" customHeight="1" x14ac:dyDescent="0.35">
      <c r="A151" s="344"/>
      <c r="F151" s="6"/>
      <c r="G151" s="6"/>
      <c r="H151" s="6"/>
      <c r="I151" s="6"/>
      <c r="J151" s="6"/>
      <c r="K151" s="6"/>
      <c r="L151" s="6"/>
      <c r="M151" s="6"/>
      <c r="N151" s="6"/>
      <c r="O151" s="6"/>
      <c r="P151" s="6"/>
      <c r="Q151" s="6"/>
      <c r="R151" s="6"/>
      <c r="S151" s="6"/>
      <c r="T151" s="6"/>
      <c r="U151" s="6"/>
      <c r="V151" s="6"/>
    </row>
    <row r="152" spans="1:22" ht="18" customHeight="1" x14ac:dyDescent="0.35">
      <c r="A152" s="344"/>
      <c r="F152" s="6"/>
      <c r="G152" s="6"/>
      <c r="H152" s="6"/>
      <c r="I152" s="6"/>
      <c r="J152" s="6"/>
      <c r="K152" s="6"/>
      <c r="L152" s="6"/>
      <c r="M152" s="6"/>
      <c r="N152" s="6"/>
      <c r="O152" s="6"/>
      <c r="P152" s="6"/>
      <c r="Q152" s="6"/>
      <c r="R152" s="6"/>
      <c r="S152" s="6"/>
      <c r="T152" s="6"/>
      <c r="U152" s="6"/>
      <c r="V152" s="6"/>
    </row>
    <row r="153" spans="1:22" ht="18" customHeight="1" x14ac:dyDescent="0.35">
      <c r="A153" s="344"/>
      <c r="F153" s="6"/>
      <c r="G153" s="6"/>
      <c r="H153" s="6"/>
      <c r="I153" s="6"/>
      <c r="J153" s="6"/>
      <c r="K153" s="6"/>
      <c r="L153" s="6"/>
      <c r="M153" s="6"/>
      <c r="N153" s="6"/>
      <c r="O153" s="6"/>
      <c r="P153" s="6"/>
      <c r="Q153" s="6"/>
      <c r="R153" s="6"/>
      <c r="S153" s="6"/>
      <c r="T153" s="6"/>
      <c r="U153" s="6"/>
      <c r="V153" s="6"/>
    </row>
    <row r="154" spans="1:22" ht="18" customHeight="1" x14ac:dyDescent="0.35">
      <c r="A154" s="344"/>
      <c r="F154" s="6"/>
      <c r="G154" s="6"/>
      <c r="H154" s="6"/>
      <c r="I154" s="6"/>
      <c r="J154" s="6"/>
      <c r="K154" s="6"/>
      <c r="L154" s="6"/>
      <c r="M154" s="6"/>
      <c r="N154" s="6"/>
      <c r="O154" s="6"/>
      <c r="P154" s="6"/>
      <c r="Q154" s="6"/>
      <c r="R154" s="6"/>
      <c r="S154" s="6"/>
      <c r="T154" s="6"/>
      <c r="U154" s="6"/>
      <c r="V154" s="6"/>
    </row>
    <row r="155" spans="1:22" ht="18" customHeight="1" x14ac:dyDescent="0.35">
      <c r="A155" s="344"/>
      <c r="F155" s="6"/>
      <c r="G155" s="6"/>
      <c r="H155" s="6"/>
      <c r="I155" s="6"/>
      <c r="J155" s="6"/>
      <c r="K155" s="6"/>
      <c r="L155" s="6"/>
      <c r="M155" s="6"/>
      <c r="N155" s="6"/>
      <c r="O155" s="6"/>
      <c r="P155" s="6"/>
      <c r="Q155" s="6"/>
      <c r="R155" s="6"/>
      <c r="S155" s="6"/>
      <c r="T155" s="6"/>
      <c r="U155" s="6"/>
      <c r="V155" s="6"/>
    </row>
    <row r="156" spans="1:22" ht="18" customHeight="1" x14ac:dyDescent="0.35">
      <c r="A156" s="344"/>
      <c r="F156" s="6"/>
      <c r="G156" s="6"/>
      <c r="H156" s="6"/>
      <c r="I156" s="6"/>
      <c r="J156" s="6"/>
      <c r="K156" s="6"/>
      <c r="L156" s="6"/>
      <c r="M156" s="6"/>
      <c r="N156" s="6"/>
      <c r="O156" s="6"/>
      <c r="P156" s="6"/>
      <c r="Q156" s="6"/>
      <c r="R156" s="6"/>
      <c r="S156" s="6"/>
      <c r="T156" s="6"/>
      <c r="U156" s="6"/>
      <c r="V156" s="6"/>
    </row>
    <row r="157" spans="1:22" ht="18" customHeight="1" x14ac:dyDescent="0.35">
      <c r="A157" s="344"/>
      <c r="F157" s="6"/>
      <c r="G157" s="6"/>
      <c r="H157" s="6"/>
      <c r="I157" s="6"/>
      <c r="J157" s="6"/>
      <c r="K157" s="6"/>
      <c r="L157" s="6"/>
      <c r="M157" s="6"/>
      <c r="N157" s="6"/>
      <c r="O157" s="6"/>
      <c r="P157" s="6"/>
      <c r="Q157" s="6"/>
      <c r="R157" s="6"/>
      <c r="S157" s="6"/>
      <c r="T157" s="6"/>
      <c r="U157" s="6"/>
      <c r="V157" s="6"/>
    </row>
    <row r="158" spans="1:22" ht="18" customHeight="1" x14ac:dyDescent="0.35">
      <c r="A158" s="344"/>
      <c r="F158" s="6"/>
      <c r="G158" s="6"/>
      <c r="H158" s="6"/>
      <c r="I158" s="6"/>
      <c r="J158" s="6"/>
      <c r="K158" s="6"/>
      <c r="L158" s="6"/>
      <c r="M158" s="6"/>
      <c r="N158" s="6"/>
      <c r="O158" s="6"/>
      <c r="P158" s="6"/>
      <c r="Q158" s="6"/>
      <c r="R158" s="6"/>
      <c r="S158" s="6"/>
      <c r="T158" s="6"/>
      <c r="U158" s="6"/>
      <c r="V158" s="6"/>
    </row>
    <row r="159" spans="1:22" ht="18" customHeight="1" x14ac:dyDescent="0.35">
      <c r="A159" s="344"/>
      <c r="F159" s="6"/>
      <c r="G159" s="6"/>
      <c r="H159" s="6"/>
      <c r="I159" s="6"/>
      <c r="J159" s="6"/>
      <c r="K159" s="6"/>
      <c r="L159" s="6"/>
      <c r="M159" s="6"/>
      <c r="N159" s="6"/>
      <c r="O159" s="6"/>
      <c r="P159" s="6"/>
      <c r="Q159" s="6"/>
      <c r="R159" s="6"/>
      <c r="S159" s="6"/>
      <c r="T159" s="6"/>
      <c r="U159" s="6"/>
      <c r="V159" s="6"/>
    </row>
    <row r="160" spans="1:22" ht="18" customHeight="1" x14ac:dyDescent="0.35">
      <c r="A160" s="344"/>
      <c r="F160" s="6"/>
      <c r="G160" s="6"/>
      <c r="H160" s="6"/>
      <c r="I160" s="6"/>
      <c r="J160" s="6"/>
      <c r="K160" s="6"/>
      <c r="L160" s="6"/>
      <c r="M160" s="6"/>
      <c r="N160" s="6"/>
      <c r="O160" s="6"/>
      <c r="P160" s="6"/>
      <c r="Q160" s="6"/>
      <c r="R160" s="6"/>
      <c r="S160" s="6"/>
      <c r="T160" s="6"/>
      <c r="U160" s="6"/>
      <c r="V160" s="6"/>
    </row>
    <row r="161" spans="1:22" ht="18" customHeight="1" x14ac:dyDescent="0.35">
      <c r="A161" s="344"/>
      <c r="F161" s="6"/>
      <c r="G161" s="6"/>
      <c r="H161" s="6"/>
      <c r="I161" s="6"/>
      <c r="J161" s="6"/>
      <c r="K161" s="6"/>
      <c r="L161" s="6"/>
      <c r="M161" s="6"/>
      <c r="N161" s="6"/>
      <c r="O161" s="6"/>
      <c r="P161" s="6"/>
      <c r="Q161" s="6"/>
      <c r="R161" s="6"/>
      <c r="S161" s="6"/>
      <c r="T161" s="6"/>
      <c r="U161" s="6"/>
      <c r="V161" s="6"/>
    </row>
    <row r="162" spans="1:22" ht="18" customHeight="1" x14ac:dyDescent="0.35">
      <c r="A162" s="344"/>
      <c r="F162" s="6"/>
      <c r="G162" s="6"/>
      <c r="H162" s="6"/>
      <c r="I162" s="6"/>
      <c r="J162" s="6"/>
      <c r="K162" s="6"/>
      <c r="L162" s="6"/>
      <c r="M162" s="6"/>
      <c r="N162" s="6"/>
      <c r="O162" s="6"/>
      <c r="P162" s="6"/>
      <c r="Q162" s="6"/>
      <c r="R162" s="6"/>
      <c r="S162" s="6"/>
      <c r="T162" s="6"/>
      <c r="U162" s="6"/>
      <c r="V162" s="6"/>
    </row>
    <row r="163" spans="1:22" ht="18" customHeight="1" x14ac:dyDescent="0.35">
      <c r="A163" s="344"/>
      <c r="F163" s="6"/>
      <c r="G163" s="6"/>
      <c r="H163" s="6"/>
      <c r="I163" s="6"/>
      <c r="J163" s="6"/>
      <c r="K163" s="6"/>
      <c r="L163" s="6"/>
      <c r="M163" s="6"/>
      <c r="N163" s="6"/>
      <c r="O163" s="6"/>
      <c r="P163" s="6"/>
      <c r="Q163" s="6"/>
      <c r="R163" s="6"/>
      <c r="S163" s="6"/>
      <c r="T163" s="6"/>
      <c r="U163" s="6"/>
      <c r="V163" s="6"/>
    </row>
    <row r="164" spans="1:22" ht="18" customHeight="1" x14ac:dyDescent="0.35">
      <c r="A164" s="344"/>
      <c r="F164" s="6"/>
      <c r="G164" s="6"/>
      <c r="H164" s="6"/>
      <c r="I164" s="6"/>
      <c r="J164" s="6"/>
      <c r="K164" s="6"/>
      <c r="L164" s="6"/>
      <c r="M164" s="6"/>
      <c r="N164" s="6"/>
      <c r="O164" s="6"/>
      <c r="P164" s="6"/>
      <c r="Q164" s="6"/>
      <c r="R164" s="6"/>
      <c r="S164" s="6"/>
      <c r="T164" s="6"/>
      <c r="U164" s="6"/>
      <c r="V164" s="6"/>
    </row>
    <row r="165" spans="1:22" ht="18" customHeight="1" x14ac:dyDescent="0.35">
      <c r="A165" s="344"/>
      <c r="F165" s="6"/>
      <c r="G165" s="6"/>
      <c r="H165" s="6"/>
      <c r="I165" s="6"/>
      <c r="J165" s="6"/>
      <c r="K165" s="6"/>
      <c r="L165" s="6"/>
      <c r="M165" s="6"/>
      <c r="N165" s="6"/>
      <c r="O165" s="6"/>
      <c r="P165" s="6"/>
      <c r="Q165" s="6"/>
      <c r="R165" s="6"/>
      <c r="S165" s="6"/>
      <c r="T165" s="6"/>
      <c r="U165" s="6"/>
      <c r="V165" s="6"/>
    </row>
    <row r="166" spans="1:22" ht="18" customHeight="1" x14ac:dyDescent="0.35">
      <c r="A166" s="344"/>
      <c r="F166" s="6"/>
      <c r="G166" s="6"/>
      <c r="H166" s="6"/>
      <c r="I166" s="6"/>
      <c r="J166" s="6"/>
      <c r="K166" s="6"/>
      <c r="L166" s="6"/>
      <c r="M166" s="6"/>
      <c r="N166" s="6"/>
      <c r="O166" s="6"/>
      <c r="P166" s="6"/>
      <c r="Q166" s="6"/>
      <c r="R166" s="6"/>
      <c r="S166" s="6"/>
      <c r="T166" s="6"/>
      <c r="U166" s="6"/>
      <c r="V166" s="6"/>
    </row>
    <row r="167" spans="1:22" ht="18" customHeight="1" x14ac:dyDescent="0.35">
      <c r="A167" s="344"/>
      <c r="F167" s="6"/>
      <c r="G167" s="6"/>
      <c r="H167" s="6"/>
      <c r="I167" s="6"/>
      <c r="J167" s="6"/>
      <c r="K167" s="6"/>
      <c r="L167" s="6"/>
      <c r="M167" s="6"/>
      <c r="N167" s="6"/>
      <c r="O167" s="6"/>
      <c r="P167" s="6"/>
      <c r="Q167" s="6"/>
      <c r="R167" s="6"/>
      <c r="S167" s="6"/>
      <c r="T167" s="6"/>
      <c r="U167" s="6"/>
      <c r="V167" s="6"/>
    </row>
    <row r="168" spans="1:22" ht="18" customHeight="1" x14ac:dyDescent="0.35">
      <c r="A168" s="344"/>
      <c r="F168" s="6"/>
      <c r="G168" s="6"/>
      <c r="H168" s="6"/>
      <c r="I168" s="6"/>
      <c r="J168" s="6"/>
      <c r="K168" s="6"/>
      <c r="L168" s="6"/>
      <c r="M168" s="6"/>
      <c r="N168" s="6"/>
      <c r="O168" s="6"/>
      <c r="P168" s="6"/>
      <c r="Q168" s="6"/>
      <c r="R168" s="6"/>
      <c r="S168" s="6"/>
      <c r="T168" s="6"/>
      <c r="U168" s="6"/>
      <c r="V168" s="6"/>
    </row>
    <row r="169" spans="1:22" ht="18" customHeight="1" x14ac:dyDescent="0.35">
      <c r="A169" s="344"/>
      <c r="F169" s="6"/>
      <c r="G169" s="6"/>
      <c r="H169" s="6"/>
      <c r="I169" s="6"/>
      <c r="J169" s="6"/>
      <c r="K169" s="6"/>
      <c r="L169" s="6"/>
      <c r="M169" s="6"/>
      <c r="N169" s="6"/>
      <c r="O169" s="6"/>
      <c r="P169" s="6"/>
      <c r="Q169" s="6"/>
      <c r="R169" s="6"/>
      <c r="S169" s="6"/>
      <c r="T169" s="6"/>
      <c r="U169" s="6"/>
      <c r="V169" s="6"/>
    </row>
    <row r="170" spans="1:22" ht="18" customHeight="1" x14ac:dyDescent="0.35">
      <c r="A170" s="344"/>
      <c r="F170" s="6"/>
      <c r="G170" s="6"/>
      <c r="H170" s="6"/>
      <c r="I170" s="6"/>
      <c r="J170" s="6"/>
      <c r="K170" s="6"/>
      <c r="L170" s="6"/>
      <c r="M170" s="6"/>
      <c r="N170" s="6"/>
      <c r="O170" s="6"/>
      <c r="P170" s="6"/>
      <c r="Q170" s="6"/>
      <c r="R170" s="6"/>
      <c r="S170" s="6"/>
      <c r="T170" s="6"/>
      <c r="U170" s="6"/>
      <c r="V170" s="6"/>
    </row>
    <row r="171" spans="1:22" ht="18" customHeight="1" x14ac:dyDescent="0.35">
      <c r="A171" s="344"/>
      <c r="F171" s="6"/>
      <c r="G171" s="6"/>
      <c r="H171" s="6"/>
      <c r="I171" s="6"/>
      <c r="J171" s="6"/>
      <c r="K171" s="6"/>
      <c r="L171" s="6"/>
      <c r="M171" s="6"/>
      <c r="N171" s="6"/>
      <c r="O171" s="6"/>
      <c r="P171" s="6"/>
      <c r="Q171" s="6"/>
      <c r="R171" s="6"/>
      <c r="S171" s="6"/>
      <c r="T171" s="6"/>
      <c r="U171" s="6"/>
      <c r="V171" s="6"/>
    </row>
    <row r="172" spans="1:22" ht="18" customHeight="1" x14ac:dyDescent="0.35">
      <c r="A172" s="344"/>
      <c r="F172" s="6"/>
      <c r="G172" s="6"/>
      <c r="H172" s="6"/>
      <c r="I172" s="6"/>
      <c r="J172" s="6"/>
      <c r="K172" s="6"/>
      <c r="L172" s="6"/>
      <c r="M172" s="6"/>
      <c r="N172" s="6"/>
      <c r="O172" s="6"/>
      <c r="P172" s="6"/>
      <c r="Q172" s="6"/>
      <c r="R172" s="6"/>
      <c r="S172" s="6"/>
      <c r="T172" s="6"/>
      <c r="U172" s="6"/>
      <c r="V172" s="6"/>
    </row>
    <row r="173" spans="1:22" ht="18" customHeight="1" x14ac:dyDescent="0.35">
      <c r="A173" s="344"/>
      <c r="F173" s="6"/>
      <c r="G173" s="6"/>
      <c r="H173" s="6"/>
      <c r="I173" s="6"/>
      <c r="J173" s="6"/>
      <c r="K173" s="6"/>
      <c r="L173" s="6"/>
      <c r="M173" s="6"/>
      <c r="N173" s="6"/>
      <c r="O173" s="6"/>
      <c r="P173" s="6"/>
      <c r="Q173" s="6"/>
      <c r="R173" s="6"/>
      <c r="S173" s="6"/>
      <c r="T173" s="6"/>
      <c r="U173" s="6"/>
      <c r="V173" s="6"/>
    </row>
    <row r="174" spans="1:22" ht="18" customHeight="1" x14ac:dyDescent="0.35">
      <c r="A174" s="344"/>
      <c r="F174" s="6"/>
      <c r="G174" s="6"/>
      <c r="H174" s="6"/>
      <c r="I174" s="6"/>
      <c r="J174" s="6"/>
      <c r="K174" s="6"/>
      <c r="L174" s="6"/>
      <c r="M174" s="6"/>
      <c r="N174" s="6"/>
      <c r="O174" s="6"/>
      <c r="P174" s="6"/>
      <c r="Q174" s="6"/>
      <c r="R174" s="6"/>
      <c r="S174" s="6"/>
      <c r="T174" s="6"/>
      <c r="U174" s="6"/>
      <c r="V174" s="6"/>
    </row>
    <row r="175" spans="1:22" ht="18" customHeight="1" x14ac:dyDescent="0.35">
      <c r="A175" s="344"/>
      <c r="F175" s="6"/>
      <c r="G175" s="6"/>
      <c r="H175" s="6"/>
      <c r="I175" s="6"/>
      <c r="J175" s="6"/>
      <c r="K175" s="6"/>
      <c r="L175" s="6"/>
      <c r="M175" s="6"/>
      <c r="N175" s="6"/>
      <c r="O175" s="6"/>
      <c r="P175" s="6"/>
      <c r="Q175" s="6"/>
      <c r="R175" s="6"/>
      <c r="S175" s="6"/>
      <c r="T175" s="6"/>
      <c r="U175" s="6"/>
      <c r="V175" s="6"/>
    </row>
    <row r="176" spans="1:22" ht="18" customHeight="1" x14ac:dyDescent="0.35">
      <c r="A176" s="344"/>
      <c r="F176" s="6"/>
      <c r="G176" s="6"/>
      <c r="H176" s="6"/>
      <c r="I176" s="6"/>
      <c r="J176" s="6"/>
      <c r="K176" s="6"/>
      <c r="L176" s="6"/>
      <c r="M176" s="6"/>
      <c r="N176" s="6"/>
      <c r="O176" s="6"/>
      <c r="P176" s="6"/>
      <c r="Q176" s="6"/>
      <c r="R176" s="6"/>
      <c r="S176" s="6"/>
      <c r="T176" s="6"/>
      <c r="U176" s="6"/>
      <c r="V176" s="6"/>
    </row>
    <row r="177" spans="1:22" ht="18" customHeight="1" x14ac:dyDescent="0.35">
      <c r="A177" s="344"/>
      <c r="F177" s="6"/>
      <c r="G177" s="6"/>
      <c r="H177" s="6"/>
      <c r="I177" s="6"/>
      <c r="J177" s="6"/>
      <c r="K177" s="6"/>
      <c r="L177" s="6"/>
      <c r="M177" s="6"/>
      <c r="N177" s="6"/>
      <c r="O177" s="6"/>
      <c r="P177" s="6"/>
      <c r="Q177" s="6"/>
      <c r="R177" s="6"/>
      <c r="S177" s="6"/>
      <c r="T177" s="6"/>
      <c r="U177" s="6"/>
      <c r="V177" s="6"/>
    </row>
    <row r="178" spans="1:22" ht="18" customHeight="1" x14ac:dyDescent="0.35">
      <c r="A178" s="344"/>
      <c r="F178" s="6"/>
      <c r="G178" s="6"/>
      <c r="H178" s="6"/>
      <c r="I178" s="6"/>
      <c r="J178" s="6"/>
      <c r="K178" s="6"/>
      <c r="L178" s="6"/>
      <c r="M178" s="6"/>
      <c r="N178" s="6"/>
      <c r="O178" s="6"/>
      <c r="P178" s="6"/>
      <c r="Q178" s="6"/>
      <c r="R178" s="6"/>
      <c r="S178" s="6"/>
      <c r="T178" s="6"/>
      <c r="U178" s="6"/>
      <c r="V178" s="6"/>
    </row>
    <row r="179" spans="1:22" ht="18" customHeight="1" x14ac:dyDescent="0.35">
      <c r="A179" s="344"/>
      <c r="F179" s="6"/>
      <c r="G179" s="6"/>
      <c r="H179" s="6"/>
      <c r="I179" s="6"/>
      <c r="J179" s="6"/>
      <c r="K179" s="6"/>
      <c r="L179" s="6"/>
      <c r="M179" s="6"/>
      <c r="N179" s="6"/>
      <c r="O179" s="6"/>
      <c r="P179" s="6"/>
      <c r="Q179" s="6"/>
      <c r="R179" s="6"/>
      <c r="S179" s="6"/>
      <c r="T179" s="6"/>
      <c r="U179" s="6"/>
      <c r="V179" s="6"/>
    </row>
    <row r="180" spans="1:22" ht="18" customHeight="1" x14ac:dyDescent="0.35">
      <c r="A180" s="344"/>
      <c r="F180" s="6"/>
      <c r="G180" s="6"/>
      <c r="H180" s="6"/>
      <c r="I180" s="6"/>
      <c r="J180" s="6"/>
      <c r="K180" s="6"/>
      <c r="L180" s="6"/>
      <c r="M180" s="6"/>
      <c r="N180" s="6"/>
      <c r="O180" s="6"/>
      <c r="P180" s="6"/>
      <c r="Q180" s="6"/>
      <c r="R180" s="6"/>
      <c r="S180" s="6"/>
      <c r="T180" s="6"/>
      <c r="U180" s="6"/>
      <c r="V180" s="6"/>
    </row>
    <row r="181" spans="1:22" ht="18" customHeight="1" x14ac:dyDescent="0.35">
      <c r="A181" s="344"/>
      <c r="F181" s="6"/>
      <c r="G181" s="6"/>
      <c r="H181" s="6"/>
      <c r="I181" s="6"/>
      <c r="J181" s="6"/>
      <c r="K181" s="6"/>
      <c r="L181" s="6"/>
      <c r="M181" s="6"/>
      <c r="N181" s="6"/>
      <c r="O181" s="6"/>
      <c r="P181" s="6"/>
      <c r="Q181" s="6"/>
      <c r="R181" s="6"/>
      <c r="S181" s="6"/>
      <c r="T181" s="6"/>
      <c r="U181" s="6"/>
      <c r="V181" s="6"/>
    </row>
    <row r="182" spans="1:22" ht="18" customHeight="1" x14ac:dyDescent="0.35">
      <c r="A182" s="344"/>
      <c r="F182" s="6"/>
      <c r="G182" s="6"/>
      <c r="H182" s="6"/>
      <c r="I182" s="6"/>
      <c r="J182" s="6"/>
      <c r="K182" s="6"/>
      <c r="L182" s="6"/>
      <c r="M182" s="6"/>
      <c r="N182" s="6"/>
      <c r="O182" s="6"/>
      <c r="P182" s="6"/>
      <c r="Q182" s="6"/>
      <c r="R182" s="6"/>
      <c r="S182" s="6"/>
      <c r="T182" s="6"/>
      <c r="U182" s="6"/>
      <c r="V182" s="6"/>
    </row>
    <row r="183" spans="1:22" ht="18" customHeight="1" x14ac:dyDescent="0.35">
      <c r="A183" s="344"/>
      <c r="F183" s="6"/>
      <c r="G183" s="6"/>
      <c r="H183" s="6"/>
      <c r="I183" s="6"/>
      <c r="J183" s="6"/>
      <c r="K183" s="6"/>
      <c r="L183" s="6"/>
      <c r="M183" s="6"/>
      <c r="N183" s="6"/>
      <c r="O183" s="6"/>
      <c r="P183" s="6"/>
      <c r="Q183" s="6"/>
      <c r="R183" s="6"/>
      <c r="S183" s="6"/>
      <c r="T183" s="6"/>
      <c r="U183" s="6"/>
      <c r="V183" s="6"/>
    </row>
    <row r="184" spans="1:22" ht="18" customHeight="1" x14ac:dyDescent="0.35">
      <c r="A184" s="344"/>
      <c r="F184" s="6"/>
      <c r="G184" s="6"/>
      <c r="H184" s="6"/>
      <c r="I184" s="6"/>
      <c r="J184" s="6"/>
      <c r="K184" s="6"/>
      <c r="L184" s="6"/>
      <c r="M184" s="6"/>
      <c r="N184" s="6"/>
      <c r="O184" s="6"/>
      <c r="P184" s="6"/>
      <c r="Q184" s="6"/>
      <c r="R184" s="6"/>
      <c r="S184" s="6"/>
      <c r="T184" s="6"/>
      <c r="U184" s="6"/>
      <c r="V184" s="6"/>
    </row>
    <row r="185" spans="1:22" ht="18" customHeight="1" x14ac:dyDescent="0.35">
      <c r="A185" s="344"/>
      <c r="F185" s="6"/>
      <c r="G185" s="6"/>
      <c r="H185" s="6"/>
      <c r="I185" s="6"/>
      <c r="J185" s="6"/>
      <c r="K185" s="6"/>
      <c r="L185" s="6"/>
      <c r="M185" s="6"/>
      <c r="N185" s="6"/>
      <c r="O185" s="6"/>
      <c r="P185" s="6"/>
      <c r="Q185" s="6"/>
      <c r="R185" s="6"/>
      <c r="S185" s="6"/>
      <c r="T185" s="6"/>
      <c r="U185" s="6"/>
      <c r="V185" s="6"/>
    </row>
    <row r="186" spans="1:22" ht="18" customHeight="1" x14ac:dyDescent="0.35">
      <c r="A186" s="344"/>
      <c r="F186" s="6"/>
      <c r="G186" s="6"/>
      <c r="H186" s="6"/>
      <c r="I186" s="6"/>
      <c r="J186" s="6"/>
      <c r="K186" s="6"/>
      <c r="L186" s="6"/>
      <c r="M186" s="6"/>
      <c r="N186" s="6"/>
      <c r="O186" s="6"/>
      <c r="P186" s="6"/>
      <c r="Q186" s="6"/>
      <c r="R186" s="6"/>
      <c r="S186" s="6"/>
      <c r="T186" s="6"/>
      <c r="U186" s="6"/>
      <c r="V186" s="6"/>
    </row>
    <row r="187" spans="1:22" ht="18" customHeight="1" x14ac:dyDescent="0.35">
      <c r="A187" s="344"/>
      <c r="F187" s="6"/>
      <c r="G187" s="6"/>
      <c r="H187" s="6"/>
      <c r="I187" s="6"/>
      <c r="J187" s="6"/>
      <c r="K187" s="6"/>
      <c r="L187" s="6"/>
      <c r="M187" s="6"/>
      <c r="N187" s="6"/>
      <c r="O187" s="6"/>
      <c r="P187" s="6"/>
      <c r="Q187" s="6"/>
      <c r="R187" s="6"/>
      <c r="S187" s="6"/>
      <c r="T187" s="6"/>
      <c r="U187" s="6"/>
      <c r="V187" s="6"/>
    </row>
    <row r="188" spans="1:22" ht="18" customHeight="1" x14ac:dyDescent="0.35">
      <c r="A188" s="7"/>
      <c r="B188" s="5"/>
      <c r="F188" s="6"/>
      <c r="G188" s="6"/>
      <c r="H188" s="6"/>
      <c r="I188" s="6"/>
      <c r="J188" s="6"/>
      <c r="K188" s="6"/>
      <c r="L188" s="6"/>
      <c r="M188" s="6"/>
      <c r="N188" s="6"/>
      <c r="O188" s="6"/>
      <c r="P188" s="6"/>
      <c r="Q188" s="6"/>
      <c r="R188" s="6"/>
      <c r="S188" s="6"/>
      <c r="T188" s="6"/>
      <c r="U188" s="6"/>
      <c r="V188" s="6"/>
    </row>
    <row r="189" spans="1:22" ht="18" customHeight="1" x14ac:dyDescent="0.35">
      <c r="A189" s="7"/>
      <c r="B189" s="5"/>
      <c r="F189" s="6"/>
      <c r="G189" s="6"/>
      <c r="H189" s="6"/>
      <c r="I189" s="6"/>
      <c r="J189" s="6"/>
      <c r="K189" s="6"/>
      <c r="L189" s="6"/>
      <c r="M189" s="6"/>
      <c r="N189" s="6"/>
      <c r="O189" s="6"/>
      <c r="P189" s="6"/>
      <c r="Q189" s="6"/>
      <c r="R189" s="6"/>
      <c r="S189" s="6"/>
      <c r="T189" s="6"/>
      <c r="U189" s="6"/>
      <c r="V189" s="6"/>
    </row>
    <row r="190" spans="1:22" ht="18" customHeight="1" x14ac:dyDescent="0.35">
      <c r="A190" s="7"/>
      <c r="B190" s="5"/>
      <c r="F190" s="6"/>
      <c r="G190" s="6"/>
      <c r="H190" s="6"/>
      <c r="I190" s="6"/>
      <c r="J190" s="6"/>
      <c r="K190" s="6"/>
      <c r="L190" s="6"/>
      <c r="M190" s="6"/>
      <c r="N190" s="6"/>
      <c r="O190" s="6"/>
      <c r="P190" s="6"/>
      <c r="Q190" s="6"/>
      <c r="R190" s="6"/>
      <c r="S190" s="6"/>
      <c r="T190" s="6"/>
      <c r="U190" s="6"/>
      <c r="V190" s="6"/>
    </row>
    <row r="191" spans="1:22" ht="18" customHeight="1" x14ac:dyDescent="0.35">
      <c r="A191" s="7"/>
      <c r="B191" s="5"/>
      <c r="F191" s="6"/>
      <c r="G191" s="6"/>
      <c r="H191" s="6"/>
      <c r="I191" s="6"/>
      <c r="J191" s="6"/>
      <c r="K191" s="6"/>
      <c r="L191" s="6"/>
      <c r="M191" s="6"/>
      <c r="N191" s="6"/>
      <c r="O191" s="6"/>
      <c r="P191" s="6"/>
      <c r="Q191" s="6"/>
      <c r="R191" s="6"/>
      <c r="S191" s="6"/>
      <c r="T191" s="6"/>
      <c r="U191" s="6"/>
      <c r="V191" s="6"/>
    </row>
    <row r="192" spans="1:22" ht="18" customHeight="1" x14ac:dyDescent="0.35">
      <c r="A192" s="7"/>
      <c r="B192" s="5"/>
      <c r="F192" s="6"/>
      <c r="G192" s="6"/>
      <c r="H192" s="6"/>
      <c r="I192" s="6"/>
      <c r="J192" s="6"/>
      <c r="K192" s="6"/>
      <c r="L192" s="6"/>
      <c r="M192" s="6"/>
      <c r="N192" s="6"/>
      <c r="O192" s="6"/>
      <c r="P192" s="6"/>
      <c r="Q192" s="6"/>
      <c r="R192" s="6"/>
      <c r="S192" s="6"/>
      <c r="T192" s="6"/>
      <c r="U192" s="6"/>
      <c r="V192" s="6"/>
    </row>
    <row r="193" spans="1:22" ht="18" customHeight="1" x14ac:dyDescent="0.35">
      <c r="A193" s="7"/>
      <c r="B193" s="5"/>
      <c r="F193" s="6"/>
      <c r="G193" s="6"/>
      <c r="H193" s="6"/>
      <c r="I193" s="6"/>
      <c r="J193" s="6"/>
      <c r="K193" s="6"/>
      <c r="L193" s="6"/>
      <c r="M193" s="6"/>
      <c r="N193" s="6"/>
      <c r="O193" s="6"/>
      <c r="P193" s="6"/>
      <c r="Q193" s="6"/>
      <c r="R193" s="6"/>
      <c r="S193" s="6"/>
      <c r="T193" s="6"/>
      <c r="U193" s="6"/>
      <c r="V193" s="6"/>
    </row>
    <row r="194" spans="1:22" ht="18" customHeight="1" x14ac:dyDescent="0.35">
      <c r="A194" s="7"/>
      <c r="B194" s="5"/>
      <c r="F194" s="6"/>
      <c r="G194" s="6"/>
      <c r="H194" s="6"/>
      <c r="I194" s="6"/>
      <c r="J194" s="6"/>
      <c r="K194" s="6"/>
      <c r="L194" s="6"/>
      <c r="M194" s="6"/>
      <c r="N194" s="6"/>
      <c r="O194" s="6"/>
      <c r="P194" s="6"/>
      <c r="Q194" s="6"/>
      <c r="R194" s="6"/>
      <c r="S194" s="6"/>
      <c r="T194" s="6"/>
      <c r="U194" s="6"/>
      <c r="V194" s="6"/>
    </row>
    <row r="195" spans="1:22" ht="18" customHeight="1" x14ac:dyDescent="0.35">
      <c r="A195" s="7"/>
      <c r="B195" s="5"/>
      <c r="F195" s="6"/>
      <c r="G195" s="6"/>
      <c r="H195" s="6"/>
      <c r="I195" s="6"/>
      <c r="J195" s="6"/>
      <c r="K195" s="6"/>
      <c r="L195" s="6"/>
      <c r="M195" s="6"/>
      <c r="N195" s="6"/>
      <c r="O195" s="6"/>
      <c r="P195" s="6"/>
      <c r="Q195" s="6"/>
      <c r="R195" s="6"/>
      <c r="S195" s="6"/>
      <c r="T195" s="6"/>
      <c r="U195" s="6"/>
      <c r="V195" s="6"/>
    </row>
    <row r="196" spans="1:22" ht="18" customHeight="1" x14ac:dyDescent="0.35">
      <c r="A196" s="7"/>
      <c r="B196" s="5"/>
      <c r="F196" s="6"/>
      <c r="G196" s="6"/>
      <c r="H196" s="6"/>
      <c r="I196" s="6"/>
      <c r="J196" s="6"/>
      <c r="K196" s="6"/>
      <c r="L196" s="6"/>
      <c r="M196" s="6"/>
      <c r="N196" s="6"/>
      <c r="O196" s="6"/>
      <c r="P196" s="6"/>
      <c r="Q196" s="6"/>
      <c r="R196" s="6"/>
      <c r="S196" s="6"/>
      <c r="T196" s="6"/>
      <c r="U196" s="6"/>
      <c r="V196" s="6"/>
    </row>
    <row r="197" spans="1:22" ht="18" customHeight="1" x14ac:dyDescent="0.35">
      <c r="A197" s="7"/>
      <c r="B197" s="5"/>
      <c r="F197" s="6"/>
      <c r="G197" s="6"/>
      <c r="H197" s="6"/>
      <c r="I197" s="6"/>
      <c r="J197" s="6"/>
      <c r="K197" s="6"/>
      <c r="L197" s="6"/>
      <c r="M197" s="6"/>
      <c r="N197" s="6"/>
      <c r="O197" s="6"/>
      <c r="P197" s="6"/>
      <c r="Q197" s="6"/>
      <c r="R197" s="6"/>
      <c r="S197" s="6"/>
      <c r="T197" s="6"/>
      <c r="U197" s="6"/>
      <c r="V197" s="6"/>
    </row>
    <row r="198" spans="1:22" ht="18" customHeight="1" x14ac:dyDescent="0.35">
      <c r="A198" s="7"/>
      <c r="B198" s="5"/>
      <c r="F198" s="6"/>
      <c r="G198" s="6"/>
      <c r="H198" s="6"/>
      <c r="I198" s="6"/>
      <c r="J198" s="6"/>
      <c r="K198" s="6"/>
      <c r="L198" s="6"/>
      <c r="M198" s="6"/>
      <c r="N198" s="6"/>
      <c r="O198" s="6"/>
      <c r="P198" s="6"/>
      <c r="Q198" s="6"/>
      <c r="R198" s="6"/>
      <c r="S198" s="6"/>
      <c r="T198" s="6"/>
      <c r="U198" s="6"/>
      <c r="V198" s="6"/>
    </row>
    <row r="199" spans="1:22" ht="18" customHeight="1" x14ac:dyDescent="0.35">
      <c r="A199" s="7"/>
      <c r="B199" s="5"/>
      <c r="F199" s="6"/>
      <c r="G199" s="6"/>
      <c r="H199" s="6"/>
      <c r="I199" s="6"/>
      <c r="J199" s="6"/>
      <c r="K199" s="6"/>
      <c r="L199" s="6"/>
      <c r="M199" s="6"/>
      <c r="N199" s="6"/>
      <c r="O199" s="6"/>
      <c r="P199" s="6"/>
      <c r="Q199" s="6"/>
      <c r="R199" s="6"/>
      <c r="S199" s="6"/>
      <c r="T199" s="6"/>
      <c r="U199" s="6"/>
      <c r="V199" s="6"/>
    </row>
    <row r="200" spans="1:22" ht="18" customHeight="1" x14ac:dyDescent="0.35">
      <c r="A200" s="7"/>
      <c r="B200" s="5"/>
      <c r="F200" s="6"/>
      <c r="G200" s="6"/>
      <c r="H200" s="6"/>
      <c r="I200" s="6"/>
      <c r="J200" s="6"/>
      <c r="K200" s="6"/>
      <c r="L200" s="6"/>
      <c r="M200" s="6"/>
      <c r="N200" s="6"/>
      <c r="O200" s="6"/>
      <c r="P200" s="6"/>
      <c r="Q200" s="6"/>
      <c r="R200" s="6"/>
      <c r="S200" s="6"/>
      <c r="T200" s="6"/>
      <c r="U200" s="6"/>
      <c r="V200" s="6"/>
    </row>
    <row r="201" spans="1:22" ht="18" customHeight="1" x14ac:dyDescent="0.35">
      <c r="A201" s="7"/>
      <c r="B201" s="5"/>
      <c r="F201" s="6"/>
      <c r="G201" s="6"/>
      <c r="H201" s="6"/>
      <c r="I201" s="6"/>
      <c r="J201" s="6"/>
      <c r="K201" s="6"/>
      <c r="L201" s="6"/>
      <c r="M201" s="6"/>
      <c r="N201" s="6"/>
      <c r="O201" s="6"/>
      <c r="P201" s="6"/>
      <c r="Q201" s="6"/>
      <c r="R201" s="6"/>
      <c r="S201" s="6"/>
      <c r="T201" s="6"/>
      <c r="U201" s="6"/>
      <c r="V201" s="6"/>
    </row>
    <row r="202" spans="1:22" ht="18" customHeight="1" x14ac:dyDescent="0.35">
      <c r="A202" s="7"/>
      <c r="B202" s="5"/>
      <c r="F202" s="6"/>
      <c r="G202" s="6"/>
      <c r="H202" s="6"/>
      <c r="I202" s="6"/>
      <c r="J202" s="6"/>
      <c r="K202" s="6"/>
      <c r="L202" s="6"/>
      <c r="M202" s="6"/>
      <c r="N202" s="6"/>
      <c r="O202" s="6"/>
      <c r="P202" s="6"/>
      <c r="Q202" s="6"/>
      <c r="R202" s="6"/>
      <c r="S202" s="6"/>
      <c r="T202" s="6"/>
      <c r="U202" s="6"/>
      <c r="V202" s="6"/>
    </row>
    <row r="203" spans="1:22" ht="18" customHeight="1" x14ac:dyDescent="0.35">
      <c r="A203" s="7"/>
      <c r="B203" s="5"/>
      <c r="F203" s="6"/>
      <c r="G203" s="6"/>
      <c r="H203" s="6"/>
      <c r="I203" s="6"/>
      <c r="J203" s="6"/>
      <c r="K203" s="6"/>
      <c r="L203" s="6"/>
      <c r="M203" s="6"/>
      <c r="N203" s="6"/>
      <c r="O203" s="6"/>
      <c r="P203" s="6"/>
      <c r="Q203" s="6"/>
      <c r="R203" s="6"/>
      <c r="S203" s="6"/>
      <c r="T203" s="6"/>
      <c r="U203" s="6"/>
      <c r="V203" s="6"/>
    </row>
    <row r="204" spans="1:22" ht="18" customHeight="1" x14ac:dyDescent="0.35">
      <c r="A204" s="7"/>
      <c r="B204" s="5"/>
      <c r="F204" s="6"/>
      <c r="G204" s="6"/>
      <c r="H204" s="6"/>
      <c r="I204" s="6"/>
      <c r="J204" s="6"/>
      <c r="K204" s="6"/>
      <c r="L204" s="6"/>
      <c r="M204" s="6"/>
      <c r="N204" s="6"/>
      <c r="O204" s="6"/>
      <c r="P204" s="6"/>
      <c r="Q204" s="6"/>
      <c r="R204" s="6"/>
      <c r="S204" s="6"/>
      <c r="T204" s="6"/>
      <c r="U204" s="6"/>
      <c r="V204" s="6"/>
    </row>
    <row r="205" spans="1:22" ht="18" customHeight="1" x14ac:dyDescent="0.35">
      <c r="A205" s="7"/>
      <c r="B205" s="5"/>
      <c r="F205" s="6"/>
      <c r="G205" s="6"/>
      <c r="H205" s="6"/>
      <c r="I205" s="6"/>
      <c r="J205" s="6"/>
      <c r="K205" s="6"/>
      <c r="L205" s="6"/>
      <c r="M205" s="6"/>
      <c r="N205" s="6"/>
      <c r="O205" s="6"/>
      <c r="P205" s="6"/>
      <c r="Q205" s="6"/>
      <c r="R205" s="6"/>
      <c r="S205" s="6"/>
      <c r="T205" s="6"/>
      <c r="U205" s="6"/>
      <c r="V205" s="6"/>
    </row>
    <row r="206" spans="1:22" ht="18" customHeight="1" x14ac:dyDescent="0.35">
      <c r="A206" s="7"/>
      <c r="B206" s="5"/>
      <c r="F206" s="6"/>
      <c r="G206" s="6"/>
      <c r="H206" s="6"/>
      <c r="I206" s="6"/>
      <c r="J206" s="6"/>
      <c r="K206" s="6"/>
      <c r="L206" s="6"/>
      <c r="M206" s="6"/>
      <c r="N206" s="6"/>
      <c r="O206" s="6"/>
      <c r="P206" s="6"/>
      <c r="Q206" s="6"/>
      <c r="R206" s="6"/>
      <c r="S206" s="6"/>
      <c r="T206" s="6"/>
      <c r="U206" s="6"/>
      <c r="V206" s="6"/>
    </row>
    <row r="207" spans="1:22" ht="18" customHeight="1" x14ac:dyDescent="0.35">
      <c r="A207" s="7"/>
      <c r="B207" s="5"/>
      <c r="F207" s="6"/>
      <c r="G207" s="6"/>
      <c r="H207" s="6"/>
      <c r="I207" s="6"/>
      <c r="J207" s="6"/>
      <c r="K207" s="6"/>
      <c r="L207" s="6"/>
      <c r="M207" s="6"/>
      <c r="N207" s="6"/>
      <c r="O207" s="6"/>
      <c r="P207" s="6"/>
      <c r="Q207" s="6"/>
      <c r="R207" s="6"/>
      <c r="S207" s="6"/>
      <c r="T207" s="6"/>
      <c r="U207" s="6"/>
      <c r="V207" s="6"/>
    </row>
    <row r="208" spans="1:22" ht="18" customHeight="1" x14ac:dyDescent="0.35">
      <c r="A208" s="7"/>
      <c r="B208" s="5"/>
      <c r="F208" s="6"/>
      <c r="G208" s="6"/>
      <c r="H208" s="6"/>
      <c r="I208" s="6"/>
      <c r="J208" s="6"/>
      <c r="K208" s="6"/>
      <c r="L208" s="6"/>
      <c r="M208" s="6"/>
      <c r="N208" s="6"/>
      <c r="O208" s="6"/>
      <c r="P208" s="6"/>
      <c r="Q208" s="6"/>
      <c r="R208" s="6"/>
      <c r="S208" s="6"/>
      <c r="T208" s="6"/>
      <c r="U208" s="6"/>
      <c r="V208" s="6"/>
    </row>
    <row r="209" spans="1:22" ht="18" customHeight="1" x14ac:dyDescent="0.35">
      <c r="A209" s="7"/>
      <c r="B209" s="5"/>
      <c r="F209" s="6"/>
      <c r="G209" s="6"/>
      <c r="H209" s="6"/>
      <c r="I209" s="6"/>
      <c r="J209" s="6"/>
      <c r="K209" s="6"/>
      <c r="L209" s="6"/>
      <c r="M209" s="6"/>
      <c r="N209" s="6"/>
      <c r="O209" s="6"/>
      <c r="P209" s="6"/>
      <c r="Q209" s="6"/>
      <c r="R209" s="6"/>
      <c r="S209" s="6"/>
      <c r="T209" s="6"/>
      <c r="U209" s="6"/>
      <c r="V209" s="6"/>
    </row>
    <row r="210" spans="1:22" ht="18" customHeight="1" x14ac:dyDescent="0.35">
      <c r="A210" s="7"/>
      <c r="B210" s="5"/>
      <c r="F210" s="6"/>
      <c r="G210" s="6"/>
      <c r="H210" s="6"/>
      <c r="I210" s="6"/>
      <c r="J210" s="6"/>
      <c r="K210" s="6"/>
      <c r="L210" s="6"/>
      <c r="M210" s="6"/>
      <c r="N210" s="6"/>
      <c r="O210" s="6"/>
      <c r="P210" s="6"/>
      <c r="Q210" s="6"/>
      <c r="R210" s="6"/>
      <c r="S210" s="6"/>
      <c r="T210" s="6"/>
      <c r="U210" s="6"/>
      <c r="V210" s="6"/>
    </row>
    <row r="211" spans="1:22" ht="18" customHeight="1" x14ac:dyDescent="0.35">
      <c r="A211" s="7"/>
      <c r="B211" s="5"/>
      <c r="F211" s="6"/>
      <c r="G211" s="6"/>
      <c r="H211" s="6"/>
      <c r="I211" s="6"/>
      <c r="J211" s="6"/>
      <c r="K211" s="6"/>
      <c r="L211" s="6"/>
      <c r="M211" s="6"/>
      <c r="N211" s="6"/>
      <c r="O211" s="6"/>
      <c r="P211" s="6"/>
      <c r="Q211" s="6"/>
      <c r="R211" s="6"/>
      <c r="S211" s="6"/>
      <c r="T211" s="6"/>
      <c r="U211" s="6"/>
      <c r="V211" s="6"/>
    </row>
    <row r="212" spans="1:22" ht="18" customHeight="1" x14ac:dyDescent="0.35">
      <c r="A212" s="7"/>
      <c r="B212" s="5"/>
      <c r="F212" s="6"/>
      <c r="G212" s="6"/>
      <c r="H212" s="6"/>
      <c r="I212" s="6"/>
      <c r="J212" s="6"/>
      <c r="K212" s="6"/>
      <c r="L212" s="6"/>
      <c r="M212" s="6"/>
      <c r="N212" s="6"/>
      <c r="O212" s="6"/>
      <c r="P212" s="6"/>
      <c r="Q212" s="6"/>
      <c r="R212" s="6"/>
      <c r="S212" s="6"/>
      <c r="T212" s="6"/>
      <c r="U212" s="6"/>
      <c r="V212" s="6"/>
    </row>
    <row r="213" spans="1:22" ht="18" customHeight="1" x14ac:dyDescent="0.35">
      <c r="A213" s="7"/>
      <c r="B213" s="5"/>
      <c r="F213" s="6"/>
      <c r="G213" s="6"/>
      <c r="H213" s="6"/>
      <c r="I213" s="6"/>
      <c r="J213" s="6"/>
      <c r="K213" s="6"/>
      <c r="L213" s="6"/>
      <c r="M213" s="6"/>
      <c r="N213" s="6"/>
      <c r="O213" s="6"/>
      <c r="P213" s="6"/>
      <c r="Q213" s="6"/>
      <c r="R213" s="6"/>
      <c r="S213" s="6"/>
      <c r="T213" s="6"/>
      <c r="U213" s="6"/>
      <c r="V213" s="6"/>
    </row>
    <row r="214" spans="1:22" ht="18" customHeight="1" x14ac:dyDescent="0.35">
      <c r="A214" s="7"/>
      <c r="B214" s="5"/>
      <c r="F214" s="6"/>
      <c r="G214" s="6"/>
      <c r="H214" s="6"/>
      <c r="I214" s="6"/>
      <c r="J214" s="6"/>
      <c r="K214" s="6"/>
      <c r="L214" s="6"/>
      <c r="M214" s="6"/>
      <c r="N214" s="6"/>
      <c r="O214" s="6"/>
      <c r="P214" s="6"/>
      <c r="Q214" s="6"/>
      <c r="R214" s="6"/>
      <c r="S214" s="6"/>
      <c r="T214" s="6"/>
      <c r="U214" s="6"/>
      <c r="V214" s="6"/>
    </row>
    <row r="215" spans="1:22" ht="18" customHeight="1" x14ac:dyDescent="0.35">
      <c r="A215" s="7"/>
      <c r="B215" s="5"/>
      <c r="F215" s="6"/>
      <c r="G215" s="6"/>
      <c r="H215" s="6"/>
      <c r="I215" s="6"/>
      <c r="J215" s="6"/>
      <c r="K215" s="6"/>
      <c r="L215" s="6"/>
      <c r="M215" s="6"/>
      <c r="N215" s="6"/>
      <c r="O215" s="6"/>
      <c r="P215" s="6"/>
      <c r="Q215" s="6"/>
      <c r="R215" s="6"/>
      <c r="S215" s="6"/>
      <c r="T215" s="6"/>
      <c r="U215" s="6"/>
      <c r="V215" s="6"/>
    </row>
    <row r="216" spans="1:22" ht="18" customHeight="1" x14ac:dyDescent="0.35">
      <c r="A216" s="7"/>
      <c r="B216" s="5"/>
      <c r="F216" s="6"/>
      <c r="G216" s="6"/>
      <c r="H216" s="6"/>
      <c r="I216" s="6"/>
      <c r="J216" s="6"/>
      <c r="K216" s="6"/>
      <c r="L216" s="6"/>
      <c r="M216" s="6"/>
      <c r="N216" s="6"/>
      <c r="O216" s="6"/>
      <c r="P216" s="6"/>
      <c r="Q216" s="6"/>
      <c r="R216" s="6"/>
      <c r="S216" s="6"/>
      <c r="T216" s="6"/>
      <c r="U216" s="6"/>
      <c r="V216" s="6"/>
    </row>
    <row r="217" spans="1:22" ht="18" customHeight="1" x14ac:dyDescent="0.35">
      <c r="A217" s="7"/>
      <c r="B217" s="5"/>
      <c r="F217" s="6"/>
      <c r="G217" s="6"/>
      <c r="H217" s="6"/>
      <c r="I217" s="6"/>
      <c r="J217" s="6"/>
      <c r="K217" s="6"/>
      <c r="L217" s="6"/>
      <c r="M217" s="6"/>
      <c r="N217" s="6"/>
      <c r="O217" s="6"/>
      <c r="P217" s="6"/>
      <c r="Q217" s="6"/>
      <c r="R217" s="6"/>
      <c r="S217" s="6"/>
      <c r="T217" s="6"/>
      <c r="U217" s="6"/>
      <c r="V217" s="6"/>
    </row>
    <row r="218" spans="1:22" ht="18" customHeight="1" x14ac:dyDescent="0.35">
      <c r="A218" s="7"/>
      <c r="B218" s="5"/>
      <c r="F218" s="6"/>
      <c r="G218" s="6"/>
      <c r="H218" s="6"/>
      <c r="I218" s="6"/>
      <c r="J218" s="6"/>
      <c r="K218" s="6"/>
      <c r="L218" s="6"/>
      <c r="M218" s="6"/>
      <c r="N218" s="6"/>
      <c r="O218" s="6"/>
      <c r="P218" s="6"/>
      <c r="Q218" s="6"/>
      <c r="R218" s="6"/>
      <c r="S218" s="6"/>
      <c r="T218" s="6"/>
      <c r="U218" s="6"/>
      <c r="V218" s="6"/>
    </row>
    <row r="219" spans="1:22" ht="18" customHeight="1" x14ac:dyDescent="0.35">
      <c r="A219" s="7"/>
      <c r="B219" s="5"/>
      <c r="F219" s="6"/>
      <c r="G219" s="6"/>
      <c r="H219" s="6"/>
      <c r="I219" s="6"/>
      <c r="J219" s="6"/>
      <c r="K219" s="6"/>
      <c r="L219" s="6"/>
      <c r="M219" s="6"/>
      <c r="N219" s="6"/>
      <c r="O219" s="6"/>
      <c r="P219" s="6"/>
      <c r="Q219" s="6"/>
      <c r="R219" s="6"/>
      <c r="S219" s="6"/>
      <c r="T219" s="6"/>
      <c r="U219" s="6"/>
      <c r="V219" s="6"/>
    </row>
    <row r="220" spans="1:22" ht="18" customHeight="1" x14ac:dyDescent="0.35">
      <c r="A220" s="7"/>
      <c r="B220" s="5"/>
      <c r="F220" s="6"/>
      <c r="G220" s="6"/>
      <c r="H220" s="6"/>
      <c r="I220" s="6"/>
      <c r="J220" s="6"/>
      <c r="K220" s="6"/>
      <c r="L220" s="6"/>
      <c r="M220" s="6"/>
      <c r="N220" s="6"/>
      <c r="O220" s="6"/>
      <c r="P220" s="6"/>
      <c r="Q220" s="6"/>
      <c r="R220" s="6"/>
      <c r="S220" s="6"/>
      <c r="T220" s="6"/>
      <c r="U220" s="6"/>
      <c r="V220" s="6"/>
    </row>
    <row r="221" spans="1:22" ht="18" customHeight="1" x14ac:dyDescent="0.35">
      <c r="A221" s="7"/>
      <c r="B221" s="5"/>
      <c r="F221" s="6"/>
      <c r="G221" s="6"/>
      <c r="H221" s="6"/>
      <c r="I221" s="6"/>
      <c r="J221" s="6"/>
      <c r="K221" s="6"/>
      <c r="L221" s="6"/>
      <c r="M221" s="6"/>
      <c r="N221" s="6"/>
      <c r="O221" s="6"/>
      <c r="P221" s="6"/>
      <c r="Q221" s="6"/>
      <c r="R221" s="6"/>
      <c r="S221" s="6"/>
      <c r="T221" s="6"/>
      <c r="U221" s="6"/>
      <c r="V221" s="6"/>
    </row>
    <row r="222" spans="1:22" ht="18" customHeight="1" x14ac:dyDescent="0.35">
      <c r="A222" s="7"/>
      <c r="B222" s="5"/>
      <c r="F222" s="6"/>
      <c r="G222" s="6"/>
      <c r="H222" s="6"/>
      <c r="I222" s="6"/>
      <c r="J222" s="6"/>
      <c r="K222" s="6"/>
      <c r="L222" s="6"/>
      <c r="M222" s="6"/>
      <c r="N222" s="6"/>
      <c r="O222" s="6"/>
      <c r="P222" s="6"/>
      <c r="Q222" s="6"/>
      <c r="R222" s="6"/>
      <c r="S222" s="6"/>
      <c r="T222" s="6"/>
      <c r="U222" s="6"/>
      <c r="V222" s="6"/>
    </row>
    <row r="223" spans="1:22" ht="18" customHeight="1" x14ac:dyDescent="0.35">
      <c r="A223" s="7"/>
      <c r="B223" s="5"/>
      <c r="F223" s="6"/>
      <c r="G223" s="6"/>
      <c r="H223" s="6"/>
      <c r="I223" s="6"/>
      <c r="J223" s="6"/>
      <c r="K223" s="6"/>
      <c r="L223" s="6"/>
      <c r="M223" s="6"/>
      <c r="N223" s="6"/>
      <c r="O223" s="6"/>
      <c r="P223" s="6"/>
      <c r="Q223" s="6"/>
      <c r="R223" s="6"/>
      <c r="S223" s="6"/>
      <c r="T223" s="6"/>
      <c r="U223" s="6"/>
      <c r="V223" s="6"/>
    </row>
    <row r="224" spans="1:22" ht="18" customHeight="1" x14ac:dyDescent="0.35">
      <c r="A224" s="7"/>
      <c r="B224" s="5"/>
      <c r="F224" s="6"/>
      <c r="G224" s="6"/>
      <c r="H224" s="6"/>
      <c r="I224" s="6"/>
      <c r="J224" s="6"/>
      <c r="K224" s="6"/>
      <c r="L224" s="6"/>
      <c r="M224" s="6"/>
      <c r="N224" s="6"/>
      <c r="O224" s="6"/>
      <c r="P224" s="6"/>
      <c r="Q224" s="6"/>
      <c r="R224" s="6"/>
      <c r="S224" s="6"/>
      <c r="T224" s="6"/>
      <c r="U224" s="6"/>
      <c r="V224" s="6"/>
    </row>
    <row r="225" spans="1:22" ht="18" customHeight="1" x14ac:dyDescent="0.35">
      <c r="A225" s="7"/>
      <c r="B225" s="5"/>
      <c r="F225" s="6"/>
      <c r="G225" s="6"/>
      <c r="H225" s="6"/>
      <c r="I225" s="6"/>
      <c r="J225" s="6"/>
      <c r="K225" s="6"/>
      <c r="L225" s="6"/>
      <c r="M225" s="6"/>
      <c r="N225" s="6"/>
      <c r="O225" s="6"/>
      <c r="P225" s="6"/>
      <c r="Q225" s="6"/>
      <c r="R225" s="6"/>
      <c r="S225" s="6"/>
      <c r="T225" s="6"/>
      <c r="U225" s="6"/>
      <c r="V225" s="6"/>
    </row>
    <row r="226" spans="1:22" ht="18" customHeight="1" x14ac:dyDescent="0.35">
      <c r="A226" s="7"/>
      <c r="B226" s="5"/>
      <c r="F226" s="6"/>
      <c r="G226" s="6"/>
      <c r="H226" s="6"/>
      <c r="I226" s="6"/>
      <c r="J226" s="6"/>
      <c r="K226" s="6"/>
      <c r="L226" s="6"/>
      <c r="M226" s="6"/>
      <c r="N226" s="6"/>
      <c r="O226" s="6"/>
      <c r="P226" s="6"/>
      <c r="Q226" s="6"/>
      <c r="R226" s="6"/>
      <c r="S226" s="6"/>
      <c r="T226" s="6"/>
      <c r="U226" s="6"/>
      <c r="V226" s="6"/>
    </row>
    <row r="227" spans="1:22" ht="18" customHeight="1" x14ac:dyDescent="0.35">
      <c r="A227" s="7"/>
      <c r="B227" s="5"/>
      <c r="F227" s="6"/>
      <c r="G227" s="6"/>
      <c r="H227" s="6"/>
      <c r="I227" s="6"/>
      <c r="J227" s="6"/>
      <c r="K227" s="6"/>
      <c r="L227" s="6"/>
      <c r="M227" s="6"/>
      <c r="N227" s="6"/>
      <c r="O227" s="6"/>
      <c r="P227" s="6"/>
      <c r="Q227" s="6"/>
      <c r="R227" s="6"/>
      <c r="S227" s="6"/>
      <c r="T227" s="6"/>
      <c r="U227" s="6"/>
      <c r="V227" s="6"/>
    </row>
    <row r="228" spans="1:22" ht="18" customHeight="1" x14ac:dyDescent="0.35">
      <c r="A228" s="7"/>
      <c r="B228" s="5"/>
      <c r="F228" s="6"/>
      <c r="G228" s="6"/>
      <c r="H228" s="6"/>
      <c r="I228" s="6"/>
      <c r="J228" s="6"/>
      <c r="K228" s="6"/>
      <c r="L228" s="6"/>
      <c r="M228" s="6"/>
      <c r="N228" s="6"/>
      <c r="O228" s="6"/>
      <c r="P228" s="6"/>
      <c r="Q228" s="6"/>
      <c r="R228" s="6"/>
      <c r="S228" s="6"/>
      <c r="T228" s="6"/>
      <c r="U228" s="6"/>
      <c r="V228" s="6"/>
    </row>
    <row r="229" spans="1:22" ht="18" customHeight="1" x14ac:dyDescent="0.35">
      <c r="A229" s="7"/>
      <c r="B229" s="5"/>
      <c r="F229" s="6"/>
      <c r="G229" s="6"/>
      <c r="H229" s="6"/>
      <c r="I229" s="6"/>
      <c r="J229" s="6"/>
      <c r="K229" s="6"/>
      <c r="L229" s="6"/>
      <c r="M229" s="6"/>
      <c r="N229" s="6"/>
      <c r="O229" s="6"/>
      <c r="P229" s="6"/>
      <c r="Q229" s="6"/>
      <c r="R229" s="6"/>
      <c r="S229" s="6"/>
      <c r="T229" s="6"/>
      <c r="U229" s="6"/>
      <c r="V229" s="6"/>
    </row>
    <row r="230" spans="1:22" ht="18" customHeight="1" x14ac:dyDescent="0.35">
      <c r="A230" s="7"/>
      <c r="B230" s="5"/>
      <c r="F230" s="6"/>
      <c r="G230" s="6"/>
      <c r="H230" s="6"/>
      <c r="I230" s="6"/>
      <c r="J230" s="6"/>
      <c r="K230" s="6"/>
      <c r="L230" s="6"/>
      <c r="M230" s="6"/>
      <c r="N230" s="6"/>
      <c r="O230" s="6"/>
      <c r="P230" s="6"/>
      <c r="Q230" s="6"/>
      <c r="R230" s="6"/>
      <c r="S230" s="6"/>
      <c r="T230" s="6"/>
      <c r="U230" s="6"/>
      <c r="V230" s="6"/>
    </row>
    <row r="231" spans="1:22" ht="18" customHeight="1" x14ac:dyDescent="0.35">
      <c r="A231" s="7"/>
      <c r="B231" s="5"/>
      <c r="F231" s="6"/>
      <c r="G231" s="6"/>
      <c r="H231" s="6"/>
      <c r="I231" s="6"/>
      <c r="J231" s="6"/>
      <c r="K231" s="6"/>
      <c r="L231" s="6"/>
      <c r="M231" s="6"/>
      <c r="N231" s="6"/>
      <c r="O231" s="6"/>
      <c r="P231" s="6"/>
      <c r="Q231" s="6"/>
      <c r="R231" s="6"/>
      <c r="S231" s="6"/>
      <c r="T231" s="6"/>
      <c r="U231" s="6"/>
      <c r="V231" s="6"/>
    </row>
    <row r="232" spans="1:22" ht="18" customHeight="1" x14ac:dyDescent="0.35">
      <c r="A232" s="7"/>
      <c r="B232" s="5"/>
      <c r="F232" s="6"/>
      <c r="G232" s="6"/>
      <c r="H232" s="6"/>
      <c r="I232" s="6"/>
      <c r="J232" s="6"/>
      <c r="K232" s="6"/>
      <c r="L232" s="6"/>
      <c r="M232" s="6"/>
      <c r="N232" s="6"/>
      <c r="O232" s="6"/>
      <c r="P232" s="6"/>
      <c r="Q232" s="6"/>
      <c r="R232" s="6"/>
      <c r="S232" s="6"/>
      <c r="T232" s="6"/>
      <c r="U232" s="6"/>
      <c r="V232" s="6"/>
    </row>
    <row r="233" spans="1:22" ht="18" customHeight="1" x14ac:dyDescent="0.35">
      <c r="A233" s="7"/>
      <c r="B233" s="5"/>
      <c r="F233" s="6"/>
      <c r="G233" s="6"/>
      <c r="H233" s="6"/>
      <c r="I233" s="6"/>
      <c r="J233" s="6"/>
      <c r="K233" s="6"/>
      <c r="L233" s="6"/>
      <c r="M233" s="6"/>
      <c r="N233" s="6"/>
      <c r="O233" s="6"/>
      <c r="P233" s="6"/>
      <c r="Q233" s="6"/>
      <c r="R233" s="6"/>
      <c r="S233" s="6"/>
      <c r="T233" s="6"/>
      <c r="U233" s="6"/>
      <c r="V233" s="6"/>
    </row>
    <row r="234" spans="1:22" ht="18" customHeight="1" x14ac:dyDescent="0.35">
      <c r="A234" s="7"/>
      <c r="B234" s="5"/>
      <c r="F234" s="6"/>
      <c r="G234" s="6"/>
      <c r="H234" s="6"/>
      <c r="I234" s="6"/>
      <c r="J234" s="6"/>
      <c r="K234" s="6"/>
      <c r="L234" s="6"/>
      <c r="M234" s="6"/>
      <c r="N234" s="6"/>
      <c r="O234" s="6"/>
      <c r="P234" s="6"/>
      <c r="Q234" s="6"/>
      <c r="R234" s="6"/>
      <c r="S234" s="6"/>
      <c r="T234" s="6"/>
      <c r="U234" s="6"/>
      <c r="V234" s="6"/>
    </row>
    <row r="235" spans="1:22" ht="18" customHeight="1" x14ac:dyDescent="0.35">
      <c r="A235" s="7"/>
      <c r="B235" s="5"/>
      <c r="F235" s="6"/>
      <c r="G235" s="6"/>
      <c r="H235" s="6"/>
      <c r="I235" s="6"/>
      <c r="J235" s="6"/>
      <c r="K235" s="6"/>
      <c r="L235" s="6"/>
      <c r="M235" s="6"/>
      <c r="N235" s="6"/>
      <c r="O235" s="6"/>
      <c r="P235" s="6"/>
      <c r="Q235" s="6"/>
      <c r="R235" s="6"/>
      <c r="S235" s="6"/>
      <c r="T235" s="6"/>
      <c r="U235" s="6"/>
      <c r="V235" s="6"/>
    </row>
    <row r="236" spans="1:22" ht="18" customHeight="1" x14ac:dyDescent="0.35">
      <c r="A236" s="7"/>
      <c r="B236" s="5"/>
      <c r="F236" s="6"/>
      <c r="G236" s="6"/>
      <c r="H236" s="6"/>
      <c r="I236" s="6"/>
      <c r="J236" s="6"/>
      <c r="K236" s="6"/>
      <c r="L236" s="6"/>
      <c r="M236" s="6"/>
      <c r="N236" s="6"/>
      <c r="O236" s="6"/>
      <c r="P236" s="6"/>
      <c r="Q236" s="6"/>
      <c r="R236" s="6"/>
      <c r="S236" s="6"/>
      <c r="T236" s="6"/>
      <c r="U236" s="6"/>
      <c r="V236" s="6"/>
    </row>
    <row r="237" spans="1:22" ht="18" customHeight="1" x14ac:dyDescent="0.35">
      <c r="A237" s="7"/>
      <c r="B237" s="5"/>
      <c r="F237" s="6"/>
      <c r="G237" s="6"/>
      <c r="H237" s="6"/>
      <c r="I237" s="6"/>
      <c r="J237" s="6"/>
      <c r="K237" s="6"/>
      <c r="L237" s="6"/>
      <c r="M237" s="6"/>
      <c r="N237" s="6"/>
      <c r="O237" s="6"/>
      <c r="P237" s="6"/>
      <c r="Q237" s="6"/>
      <c r="R237" s="6"/>
      <c r="S237" s="6"/>
      <c r="T237" s="6"/>
      <c r="U237" s="6"/>
      <c r="V237" s="6"/>
    </row>
    <row r="238" spans="1:22" ht="18" customHeight="1" x14ac:dyDescent="0.35">
      <c r="A238" s="7"/>
      <c r="B238" s="5"/>
      <c r="F238" s="6"/>
      <c r="G238" s="6"/>
      <c r="H238" s="6"/>
      <c r="I238" s="6"/>
      <c r="J238" s="6"/>
      <c r="K238" s="6"/>
      <c r="L238" s="6"/>
      <c r="M238" s="6"/>
      <c r="N238" s="6"/>
      <c r="O238" s="6"/>
      <c r="P238" s="6"/>
      <c r="Q238" s="6"/>
      <c r="R238" s="6"/>
      <c r="S238" s="6"/>
      <c r="T238" s="6"/>
      <c r="U238" s="6"/>
      <c r="V238" s="6"/>
    </row>
    <row r="239" spans="1:22" ht="18" customHeight="1" x14ac:dyDescent="0.35">
      <c r="A239" s="7"/>
      <c r="B239" s="5"/>
      <c r="F239" s="6"/>
      <c r="G239" s="6"/>
      <c r="H239" s="6"/>
      <c r="I239" s="6"/>
      <c r="J239" s="6"/>
      <c r="K239" s="6"/>
      <c r="L239" s="6"/>
      <c r="M239" s="6"/>
      <c r="N239" s="6"/>
      <c r="O239" s="6"/>
      <c r="P239" s="6"/>
      <c r="Q239" s="6"/>
      <c r="R239" s="6"/>
      <c r="S239" s="6"/>
      <c r="T239" s="6"/>
      <c r="U239" s="6"/>
      <c r="V239" s="6"/>
    </row>
    <row r="240" spans="1:22" ht="18" customHeight="1" x14ac:dyDescent="0.35">
      <c r="A240" s="7"/>
      <c r="B240" s="5"/>
      <c r="F240" s="6"/>
      <c r="G240" s="6"/>
      <c r="H240" s="6"/>
      <c r="I240" s="6"/>
      <c r="J240" s="6"/>
      <c r="K240" s="6"/>
      <c r="L240" s="6"/>
      <c r="M240" s="6"/>
      <c r="N240" s="6"/>
      <c r="O240" s="6"/>
      <c r="P240" s="6"/>
      <c r="Q240" s="6"/>
      <c r="R240" s="6"/>
      <c r="S240" s="6"/>
      <c r="T240" s="6"/>
      <c r="U240" s="6"/>
      <c r="V240" s="6"/>
    </row>
    <row r="241" spans="1:22" ht="18" customHeight="1" x14ac:dyDescent="0.35">
      <c r="A241" s="7"/>
      <c r="B241" s="5"/>
      <c r="F241" s="6"/>
      <c r="G241" s="6"/>
      <c r="H241" s="6"/>
      <c r="I241" s="6"/>
      <c r="J241" s="6"/>
      <c r="K241" s="6"/>
      <c r="L241" s="6"/>
      <c r="M241" s="6"/>
      <c r="N241" s="6"/>
      <c r="O241" s="6"/>
      <c r="P241" s="6"/>
      <c r="Q241" s="6"/>
      <c r="R241" s="6"/>
      <c r="S241" s="6"/>
      <c r="T241" s="6"/>
      <c r="U241" s="6"/>
      <c r="V241" s="6"/>
    </row>
    <row r="242" spans="1:22" ht="18" customHeight="1" x14ac:dyDescent="0.35">
      <c r="A242" s="7"/>
      <c r="B242" s="5"/>
      <c r="F242" s="6"/>
      <c r="G242" s="6"/>
      <c r="H242" s="6"/>
      <c r="I242" s="6"/>
      <c r="J242" s="6"/>
      <c r="K242" s="6"/>
      <c r="L242" s="6"/>
      <c r="M242" s="6"/>
      <c r="N242" s="6"/>
      <c r="O242" s="6"/>
      <c r="P242" s="6"/>
      <c r="Q242" s="6"/>
      <c r="R242" s="6"/>
      <c r="S242" s="6"/>
      <c r="T242" s="6"/>
      <c r="U242" s="6"/>
      <c r="V242" s="6"/>
    </row>
    <row r="243" spans="1:22" ht="18" customHeight="1" x14ac:dyDescent="0.35">
      <c r="A243" s="7"/>
      <c r="B243" s="5"/>
      <c r="F243" s="6"/>
      <c r="G243" s="6"/>
      <c r="H243" s="6"/>
      <c r="I243" s="6"/>
      <c r="J243" s="6"/>
      <c r="K243" s="6"/>
      <c r="L243" s="6"/>
      <c r="M243" s="6"/>
      <c r="N243" s="6"/>
      <c r="O243" s="6"/>
      <c r="P243" s="6"/>
      <c r="Q243" s="6"/>
      <c r="R243" s="6"/>
      <c r="S243" s="6"/>
      <c r="T243" s="6"/>
      <c r="U243" s="6"/>
      <c r="V243" s="6"/>
    </row>
    <row r="244" spans="1:22" ht="18" customHeight="1" x14ac:dyDescent="0.35">
      <c r="A244" s="7"/>
      <c r="B244" s="5"/>
      <c r="F244" s="6"/>
      <c r="G244" s="6"/>
      <c r="H244" s="6"/>
      <c r="I244" s="6"/>
      <c r="J244" s="6"/>
      <c r="K244" s="6"/>
      <c r="L244" s="6"/>
      <c r="M244" s="6"/>
      <c r="N244" s="6"/>
      <c r="O244" s="6"/>
      <c r="P244" s="6"/>
      <c r="Q244" s="6"/>
      <c r="R244" s="6"/>
      <c r="S244" s="6"/>
      <c r="T244" s="6"/>
      <c r="U244" s="6"/>
      <c r="V244" s="6"/>
    </row>
    <row r="245" spans="1:22" ht="18" customHeight="1" x14ac:dyDescent="0.35">
      <c r="A245" s="7"/>
      <c r="B245" s="5"/>
      <c r="F245" s="6"/>
      <c r="G245" s="6"/>
      <c r="H245" s="6"/>
      <c r="I245" s="6"/>
      <c r="J245" s="6"/>
      <c r="K245" s="6"/>
      <c r="L245" s="6"/>
      <c r="M245" s="6"/>
      <c r="N245" s="6"/>
      <c r="O245" s="6"/>
      <c r="P245" s="6"/>
      <c r="Q245" s="6"/>
      <c r="R245" s="6"/>
      <c r="S245" s="6"/>
      <c r="T245" s="6"/>
      <c r="U245" s="6"/>
      <c r="V245" s="6"/>
    </row>
    <row r="246" spans="1:22" ht="18" customHeight="1" x14ac:dyDescent="0.35">
      <c r="A246" s="7"/>
      <c r="B246" s="5"/>
      <c r="F246" s="6"/>
      <c r="G246" s="6"/>
      <c r="H246" s="6"/>
      <c r="I246" s="6"/>
      <c r="J246" s="6"/>
      <c r="K246" s="6"/>
      <c r="L246" s="6"/>
      <c r="M246" s="6"/>
      <c r="N246" s="6"/>
      <c r="O246" s="6"/>
      <c r="P246" s="6"/>
      <c r="Q246" s="6"/>
      <c r="R246" s="6"/>
      <c r="S246" s="6"/>
      <c r="T246" s="6"/>
      <c r="U246" s="6"/>
      <c r="V246" s="6"/>
    </row>
    <row r="247" spans="1:22" ht="18" customHeight="1" x14ac:dyDescent="0.35">
      <c r="A247" s="7"/>
      <c r="B247" s="5"/>
      <c r="F247" s="6"/>
      <c r="G247" s="6"/>
      <c r="H247" s="6"/>
      <c r="I247" s="6"/>
      <c r="J247" s="6"/>
      <c r="K247" s="6"/>
      <c r="L247" s="6"/>
      <c r="M247" s="6"/>
      <c r="N247" s="6"/>
      <c r="O247" s="6"/>
      <c r="P247" s="6"/>
      <c r="Q247" s="6"/>
      <c r="R247" s="6"/>
      <c r="S247" s="6"/>
      <c r="T247" s="6"/>
      <c r="U247" s="6"/>
      <c r="V247" s="6"/>
    </row>
    <row r="248" spans="1:22" ht="18" customHeight="1" x14ac:dyDescent="0.35">
      <c r="A248" s="7"/>
      <c r="B248" s="5"/>
      <c r="F248" s="6"/>
      <c r="G248" s="6"/>
      <c r="H248" s="6"/>
      <c r="I248" s="6"/>
      <c r="J248" s="6"/>
      <c r="K248" s="6"/>
      <c r="L248" s="6"/>
      <c r="M248" s="6"/>
      <c r="N248" s="6"/>
      <c r="O248" s="6"/>
      <c r="P248" s="6"/>
      <c r="Q248" s="6"/>
      <c r="R248" s="6"/>
      <c r="S248" s="6"/>
      <c r="T248" s="6"/>
      <c r="U248" s="6"/>
      <c r="V248" s="6"/>
    </row>
    <row r="249" spans="1:22" ht="18" customHeight="1" x14ac:dyDescent="0.35">
      <c r="A249" s="7"/>
      <c r="B249" s="5"/>
      <c r="F249" s="6"/>
      <c r="G249" s="6"/>
      <c r="H249" s="6"/>
      <c r="I249" s="6"/>
      <c r="J249" s="6"/>
      <c r="K249" s="6"/>
      <c r="L249" s="6"/>
      <c r="M249" s="6"/>
      <c r="N249" s="6"/>
      <c r="O249" s="6"/>
      <c r="P249" s="6"/>
      <c r="Q249" s="6"/>
      <c r="R249" s="6"/>
      <c r="S249" s="6"/>
      <c r="T249" s="6"/>
      <c r="U249" s="6"/>
      <c r="V249" s="6"/>
    </row>
    <row r="250" spans="1:22" ht="18" customHeight="1" x14ac:dyDescent="0.35">
      <c r="A250" s="7"/>
      <c r="B250" s="5"/>
      <c r="F250" s="6"/>
      <c r="G250" s="6"/>
      <c r="H250" s="6"/>
      <c r="I250" s="6"/>
      <c r="J250" s="6"/>
      <c r="K250" s="6"/>
      <c r="L250" s="6"/>
      <c r="M250" s="6"/>
      <c r="N250" s="6"/>
      <c r="O250" s="6"/>
      <c r="P250" s="6"/>
      <c r="Q250" s="6"/>
      <c r="R250" s="6"/>
      <c r="S250" s="6"/>
      <c r="T250" s="6"/>
      <c r="U250" s="6"/>
      <c r="V250" s="6"/>
    </row>
    <row r="251" spans="1:22" ht="18" customHeight="1" x14ac:dyDescent="0.35">
      <c r="A251" s="7"/>
      <c r="B251" s="5"/>
      <c r="F251" s="6"/>
      <c r="G251" s="6"/>
      <c r="H251" s="6"/>
      <c r="I251" s="6"/>
      <c r="J251" s="6"/>
      <c r="K251" s="6"/>
      <c r="L251" s="6"/>
      <c r="M251" s="6"/>
      <c r="N251" s="6"/>
      <c r="O251" s="6"/>
      <c r="P251" s="6"/>
      <c r="Q251" s="6"/>
      <c r="R251" s="6"/>
      <c r="S251" s="6"/>
      <c r="T251" s="6"/>
      <c r="U251" s="6"/>
      <c r="V251" s="6"/>
    </row>
    <row r="252" spans="1:22" ht="18" customHeight="1" x14ac:dyDescent="0.35">
      <c r="A252" s="7"/>
      <c r="B252" s="5"/>
      <c r="F252" s="6"/>
      <c r="G252" s="6"/>
      <c r="H252" s="6"/>
      <c r="I252" s="6"/>
      <c r="J252" s="6"/>
      <c r="K252" s="6"/>
      <c r="L252" s="6"/>
      <c r="M252" s="6"/>
      <c r="N252" s="6"/>
      <c r="O252" s="6"/>
      <c r="P252" s="6"/>
      <c r="Q252" s="6"/>
      <c r="R252" s="6"/>
      <c r="S252" s="6"/>
      <c r="T252" s="6"/>
      <c r="U252" s="6"/>
      <c r="V252" s="6"/>
    </row>
    <row r="253" spans="1:22" ht="18" customHeight="1" x14ac:dyDescent="0.35">
      <c r="A253" s="7"/>
      <c r="B253" s="5"/>
      <c r="F253" s="6"/>
      <c r="G253" s="6"/>
      <c r="H253" s="6"/>
      <c r="I253" s="6"/>
      <c r="J253" s="6"/>
      <c r="K253" s="6"/>
      <c r="L253" s="6"/>
      <c r="M253" s="6"/>
      <c r="N253" s="6"/>
      <c r="O253" s="6"/>
      <c r="P253" s="6"/>
      <c r="Q253" s="6"/>
      <c r="R253" s="6"/>
      <c r="S253" s="6"/>
      <c r="T253" s="6"/>
      <c r="U253" s="6"/>
      <c r="V253" s="6"/>
    </row>
    <row r="254" spans="1:22" ht="18" customHeight="1" x14ac:dyDescent="0.35">
      <c r="A254" s="7"/>
      <c r="B254" s="5"/>
      <c r="F254" s="6"/>
      <c r="G254" s="6"/>
      <c r="H254" s="6"/>
      <c r="I254" s="6"/>
      <c r="J254" s="6"/>
      <c r="K254" s="6"/>
      <c r="L254" s="6"/>
      <c r="M254" s="6"/>
      <c r="N254" s="6"/>
      <c r="O254" s="6"/>
      <c r="P254" s="6"/>
      <c r="Q254" s="6"/>
      <c r="R254" s="6"/>
      <c r="S254" s="6"/>
      <c r="T254" s="6"/>
      <c r="U254" s="6"/>
      <c r="V254" s="6"/>
    </row>
    <row r="255" spans="1:22" ht="18" customHeight="1" x14ac:dyDescent="0.35">
      <c r="A255" s="7"/>
      <c r="B255" s="5"/>
      <c r="F255" s="6"/>
      <c r="G255" s="6"/>
      <c r="H255" s="6"/>
      <c r="I255" s="6"/>
      <c r="J255" s="6"/>
      <c r="K255" s="6"/>
      <c r="L255" s="6"/>
      <c r="M255" s="6"/>
      <c r="N255" s="6"/>
      <c r="O255" s="6"/>
      <c r="P255" s="6"/>
      <c r="Q255" s="6"/>
      <c r="R255" s="6"/>
      <c r="S255" s="6"/>
      <c r="T255" s="6"/>
      <c r="U255" s="6"/>
      <c r="V255" s="6"/>
    </row>
    <row r="256" spans="1:22" ht="18" customHeight="1" x14ac:dyDescent="0.35">
      <c r="A256" s="7"/>
      <c r="B256" s="5"/>
      <c r="F256" s="6"/>
      <c r="G256" s="6"/>
      <c r="H256" s="6"/>
      <c r="I256" s="6"/>
      <c r="J256" s="6"/>
      <c r="K256" s="6"/>
      <c r="L256" s="6"/>
      <c r="M256" s="6"/>
      <c r="N256" s="6"/>
      <c r="O256" s="6"/>
      <c r="P256" s="6"/>
      <c r="Q256" s="6"/>
      <c r="R256" s="6"/>
      <c r="S256" s="6"/>
      <c r="T256" s="6"/>
      <c r="U256" s="6"/>
      <c r="V256" s="6"/>
    </row>
    <row r="257" spans="1:22" ht="18" customHeight="1" x14ac:dyDescent="0.35">
      <c r="A257" s="7"/>
      <c r="B257" s="5"/>
      <c r="F257" s="6"/>
      <c r="G257" s="6"/>
      <c r="H257" s="6"/>
      <c r="I257" s="6"/>
      <c r="J257" s="6"/>
      <c r="K257" s="6"/>
      <c r="L257" s="6"/>
      <c r="M257" s="6"/>
      <c r="N257" s="6"/>
      <c r="O257" s="6"/>
      <c r="P257" s="6"/>
      <c r="Q257" s="6"/>
      <c r="R257" s="6"/>
      <c r="S257" s="6"/>
      <c r="T257" s="6"/>
      <c r="U257" s="6"/>
      <c r="V257" s="6"/>
    </row>
    <row r="258" spans="1:22" ht="18" customHeight="1" x14ac:dyDescent="0.35">
      <c r="A258" s="7"/>
      <c r="B258" s="5"/>
      <c r="F258" s="6"/>
      <c r="G258" s="6"/>
      <c r="H258" s="6"/>
      <c r="I258" s="6"/>
      <c r="J258" s="6"/>
      <c r="K258" s="6"/>
      <c r="L258" s="6"/>
      <c r="M258" s="6"/>
      <c r="N258" s="6"/>
      <c r="O258" s="6"/>
      <c r="P258" s="6"/>
      <c r="Q258" s="6"/>
      <c r="R258" s="6"/>
      <c r="S258" s="6"/>
      <c r="T258" s="6"/>
      <c r="U258" s="6"/>
      <c r="V258" s="6"/>
    </row>
    <row r="259" spans="1:22" ht="18" customHeight="1" x14ac:dyDescent="0.35">
      <c r="A259" s="7"/>
      <c r="B259" s="5"/>
      <c r="F259" s="6"/>
      <c r="G259" s="6"/>
      <c r="H259" s="6"/>
      <c r="I259" s="6"/>
      <c r="J259" s="6"/>
      <c r="K259" s="6"/>
      <c r="L259" s="6"/>
      <c r="M259" s="6"/>
      <c r="N259" s="6"/>
      <c r="O259" s="6"/>
      <c r="P259" s="6"/>
      <c r="Q259" s="6"/>
      <c r="R259" s="6"/>
      <c r="S259" s="6"/>
      <c r="T259" s="6"/>
      <c r="U259" s="6"/>
      <c r="V259" s="6"/>
    </row>
    <row r="260" spans="1:22" ht="18" customHeight="1" x14ac:dyDescent="0.35">
      <c r="A260" s="7"/>
      <c r="B260" s="5"/>
      <c r="F260" s="6"/>
      <c r="G260" s="6"/>
      <c r="H260" s="6"/>
      <c r="I260" s="6"/>
      <c r="J260" s="6"/>
      <c r="K260" s="6"/>
      <c r="L260" s="6"/>
      <c r="M260" s="6"/>
      <c r="N260" s="6"/>
      <c r="O260" s="6"/>
      <c r="P260" s="6"/>
      <c r="Q260" s="6"/>
      <c r="R260" s="6"/>
      <c r="S260" s="6"/>
      <c r="T260" s="6"/>
      <c r="U260" s="6"/>
      <c r="V260" s="6"/>
    </row>
    <row r="261" spans="1:22" ht="18" customHeight="1" x14ac:dyDescent="0.35">
      <c r="A261" s="7"/>
      <c r="B261" s="5"/>
      <c r="F261" s="6"/>
      <c r="G261" s="6"/>
      <c r="H261" s="6"/>
      <c r="I261" s="6"/>
      <c r="J261" s="6"/>
      <c r="K261" s="6"/>
      <c r="L261" s="6"/>
      <c r="M261" s="6"/>
      <c r="N261" s="6"/>
      <c r="O261" s="6"/>
      <c r="P261" s="6"/>
      <c r="Q261" s="6"/>
      <c r="R261" s="6"/>
      <c r="S261" s="6"/>
      <c r="T261" s="6"/>
      <c r="U261" s="6"/>
      <c r="V261" s="6"/>
    </row>
    <row r="262" spans="1:22" ht="18" customHeight="1" x14ac:dyDescent="0.35">
      <c r="A262" s="7"/>
      <c r="B262" s="5"/>
      <c r="F262" s="6"/>
      <c r="G262" s="6"/>
      <c r="H262" s="6"/>
      <c r="I262" s="6"/>
      <c r="J262" s="6"/>
      <c r="K262" s="6"/>
      <c r="L262" s="6"/>
      <c r="M262" s="6"/>
      <c r="N262" s="6"/>
      <c r="O262" s="6"/>
      <c r="P262" s="6"/>
      <c r="Q262" s="6"/>
      <c r="R262" s="6"/>
      <c r="S262" s="6"/>
      <c r="T262" s="6"/>
      <c r="U262" s="6"/>
      <c r="V262" s="6"/>
    </row>
    <row r="263" spans="1:22" ht="18" customHeight="1" x14ac:dyDescent="0.35">
      <c r="A263" s="7"/>
      <c r="B263" s="5"/>
      <c r="F263" s="6"/>
      <c r="G263" s="6"/>
      <c r="H263" s="6"/>
      <c r="I263" s="6"/>
      <c r="J263" s="6"/>
      <c r="K263" s="6"/>
      <c r="L263" s="6"/>
      <c r="M263" s="6"/>
      <c r="N263" s="6"/>
      <c r="O263" s="6"/>
      <c r="P263" s="6"/>
      <c r="Q263" s="6"/>
      <c r="R263" s="6"/>
      <c r="S263" s="6"/>
      <c r="T263" s="6"/>
      <c r="U263" s="6"/>
      <c r="V263" s="6"/>
    </row>
    <row r="264" spans="1:22" ht="18" customHeight="1" x14ac:dyDescent="0.35">
      <c r="A264" s="7"/>
      <c r="B264" s="5"/>
      <c r="F264" s="6"/>
      <c r="G264" s="6"/>
      <c r="H264" s="6"/>
      <c r="I264" s="6"/>
      <c r="J264" s="6"/>
      <c r="K264" s="6"/>
      <c r="L264" s="6"/>
      <c r="M264" s="6"/>
      <c r="N264" s="6"/>
      <c r="O264" s="6"/>
      <c r="P264" s="6"/>
      <c r="Q264" s="6"/>
      <c r="R264" s="6"/>
      <c r="S264" s="6"/>
      <c r="T264" s="6"/>
      <c r="U264" s="6"/>
      <c r="V264" s="6"/>
    </row>
    <row r="265" spans="1:22" ht="18" customHeight="1" x14ac:dyDescent="0.35">
      <c r="A265" s="7"/>
      <c r="B265" s="5"/>
      <c r="F265" s="6"/>
      <c r="G265" s="6"/>
      <c r="H265" s="6"/>
      <c r="I265" s="6"/>
      <c r="J265" s="6"/>
      <c r="K265" s="6"/>
      <c r="L265" s="6"/>
      <c r="M265" s="6"/>
      <c r="N265" s="6"/>
      <c r="O265" s="6"/>
      <c r="P265" s="6"/>
      <c r="Q265" s="6"/>
      <c r="R265" s="6"/>
      <c r="S265" s="6"/>
      <c r="T265" s="6"/>
      <c r="U265" s="6"/>
      <c r="V265" s="6"/>
    </row>
    <row r="266" spans="1:22" ht="18" customHeight="1" x14ac:dyDescent="0.35">
      <c r="A266" s="7"/>
      <c r="B266" s="5"/>
      <c r="F266" s="6"/>
      <c r="G266" s="6"/>
      <c r="H266" s="6"/>
      <c r="I266" s="6"/>
      <c r="J266" s="6"/>
      <c r="K266" s="6"/>
      <c r="L266" s="6"/>
      <c r="M266" s="6"/>
      <c r="N266" s="6"/>
      <c r="O266" s="6"/>
      <c r="P266" s="6"/>
      <c r="Q266" s="6"/>
      <c r="R266" s="6"/>
      <c r="S266" s="6"/>
      <c r="T266" s="6"/>
      <c r="U266" s="6"/>
      <c r="V266" s="6"/>
    </row>
    <row r="267" spans="1:22" ht="18" customHeight="1" x14ac:dyDescent="0.35">
      <c r="A267" s="7"/>
      <c r="B267" s="5"/>
      <c r="F267" s="6"/>
      <c r="G267" s="6"/>
      <c r="H267" s="6"/>
      <c r="I267" s="6"/>
      <c r="J267" s="6"/>
      <c r="K267" s="6"/>
      <c r="L267" s="6"/>
      <c r="M267" s="6"/>
      <c r="N267" s="6"/>
      <c r="O267" s="6"/>
      <c r="P267" s="6"/>
      <c r="Q267" s="6"/>
      <c r="R267" s="6"/>
      <c r="S267" s="6"/>
      <c r="T267" s="6"/>
      <c r="U267" s="6"/>
      <c r="V267" s="6"/>
    </row>
    <row r="268" spans="1:22" ht="18" customHeight="1" x14ac:dyDescent="0.35">
      <c r="A268" s="7"/>
      <c r="B268" s="5"/>
      <c r="F268" s="6"/>
      <c r="G268" s="6"/>
      <c r="H268" s="6"/>
      <c r="I268" s="6"/>
      <c r="J268" s="6"/>
      <c r="K268" s="6"/>
      <c r="L268" s="6"/>
      <c r="M268" s="6"/>
      <c r="N268" s="6"/>
      <c r="O268" s="6"/>
      <c r="P268" s="6"/>
      <c r="Q268" s="6"/>
      <c r="R268" s="6"/>
      <c r="S268" s="6"/>
      <c r="T268" s="6"/>
      <c r="U268" s="6"/>
      <c r="V268" s="6"/>
    </row>
    <row r="269" spans="1:22" ht="18" customHeight="1" x14ac:dyDescent="0.35">
      <c r="A269" s="7"/>
      <c r="B269" s="5"/>
      <c r="F269" s="6"/>
      <c r="G269" s="6"/>
      <c r="H269" s="6"/>
      <c r="I269" s="6"/>
      <c r="J269" s="6"/>
      <c r="K269" s="6"/>
      <c r="L269" s="6"/>
      <c r="M269" s="6"/>
      <c r="N269" s="6"/>
      <c r="O269" s="6"/>
      <c r="P269" s="6"/>
      <c r="Q269" s="6"/>
      <c r="R269" s="6"/>
      <c r="S269" s="6"/>
      <c r="T269" s="6"/>
      <c r="U269" s="6"/>
      <c r="V269" s="6"/>
    </row>
    <row r="270" spans="1:22" ht="18" customHeight="1" x14ac:dyDescent="0.35">
      <c r="A270" s="7"/>
      <c r="B270" s="5"/>
      <c r="F270" s="6"/>
      <c r="G270" s="6"/>
      <c r="H270" s="6"/>
      <c r="I270" s="6"/>
      <c r="J270" s="6"/>
      <c r="K270" s="6"/>
      <c r="L270" s="6"/>
      <c r="M270" s="6"/>
      <c r="N270" s="6"/>
      <c r="O270" s="6"/>
      <c r="P270" s="6"/>
      <c r="Q270" s="6"/>
      <c r="R270" s="6"/>
      <c r="S270" s="6"/>
      <c r="T270" s="6"/>
      <c r="U270" s="6"/>
      <c r="V270" s="6"/>
    </row>
    <row r="271" spans="1:22" ht="18" customHeight="1" x14ac:dyDescent="0.35">
      <c r="A271" s="7"/>
      <c r="B271" s="5"/>
      <c r="F271" s="6"/>
      <c r="G271" s="6"/>
      <c r="H271" s="6"/>
      <c r="I271" s="6"/>
      <c r="J271" s="6"/>
      <c r="K271" s="6"/>
      <c r="L271" s="6"/>
      <c r="M271" s="6"/>
      <c r="N271" s="6"/>
      <c r="O271" s="6"/>
      <c r="P271" s="6"/>
      <c r="Q271" s="6"/>
      <c r="R271" s="6"/>
      <c r="S271" s="6"/>
      <c r="T271" s="6"/>
      <c r="U271" s="6"/>
      <c r="V271" s="6"/>
    </row>
    <row r="272" spans="1:22" ht="18" customHeight="1" x14ac:dyDescent="0.35">
      <c r="A272" s="7"/>
      <c r="B272" s="5"/>
      <c r="F272" s="6"/>
      <c r="G272" s="6"/>
      <c r="H272" s="6"/>
      <c r="I272" s="6"/>
      <c r="J272" s="6"/>
      <c r="K272" s="6"/>
      <c r="L272" s="6"/>
      <c r="M272" s="6"/>
      <c r="N272" s="6"/>
      <c r="O272" s="6"/>
      <c r="P272" s="6"/>
      <c r="Q272" s="6"/>
      <c r="R272" s="6"/>
      <c r="S272" s="6"/>
      <c r="T272" s="6"/>
      <c r="U272" s="6"/>
      <c r="V272" s="6"/>
    </row>
    <row r="273" spans="1:22" ht="18" customHeight="1" x14ac:dyDescent="0.35">
      <c r="A273" s="7"/>
      <c r="B273" s="5"/>
      <c r="F273" s="6"/>
      <c r="G273" s="6"/>
      <c r="H273" s="6"/>
      <c r="I273" s="6"/>
      <c r="J273" s="6"/>
      <c r="K273" s="6"/>
      <c r="L273" s="6"/>
      <c r="M273" s="6"/>
      <c r="N273" s="6"/>
      <c r="O273" s="6"/>
      <c r="P273" s="6"/>
      <c r="Q273" s="6"/>
      <c r="R273" s="6"/>
      <c r="S273" s="6"/>
      <c r="T273" s="6"/>
      <c r="U273" s="6"/>
      <c r="V273" s="6"/>
    </row>
    <row r="274" spans="1:22" ht="18" customHeight="1" x14ac:dyDescent="0.35">
      <c r="A274" s="7"/>
      <c r="B274" s="5"/>
      <c r="F274" s="6"/>
      <c r="G274" s="6"/>
      <c r="H274" s="6"/>
      <c r="I274" s="6"/>
      <c r="J274" s="6"/>
      <c r="K274" s="6"/>
      <c r="L274" s="6"/>
      <c r="M274" s="6"/>
      <c r="N274" s="6"/>
      <c r="O274" s="6"/>
      <c r="P274" s="6"/>
      <c r="Q274" s="6"/>
      <c r="R274" s="6"/>
      <c r="S274" s="6"/>
      <c r="T274" s="6"/>
      <c r="U274" s="6"/>
      <c r="V274" s="6"/>
    </row>
    <row r="275" spans="1:22" ht="18" customHeight="1" x14ac:dyDescent="0.35">
      <c r="A275" s="7"/>
      <c r="B275" s="5"/>
      <c r="F275" s="6"/>
      <c r="G275" s="6"/>
      <c r="H275" s="6"/>
      <c r="I275" s="6"/>
      <c r="J275" s="6"/>
      <c r="K275" s="6"/>
      <c r="L275" s="6"/>
      <c r="M275" s="6"/>
      <c r="N275" s="6"/>
      <c r="O275" s="6"/>
      <c r="P275" s="6"/>
      <c r="Q275" s="6"/>
      <c r="R275" s="6"/>
      <c r="S275" s="6"/>
      <c r="T275" s="6"/>
      <c r="U275" s="6"/>
      <c r="V275" s="6"/>
    </row>
    <row r="276" spans="1:22" ht="18" customHeight="1" x14ac:dyDescent="0.35">
      <c r="A276" s="7"/>
      <c r="B276" s="5"/>
      <c r="F276" s="6"/>
      <c r="G276" s="6"/>
      <c r="H276" s="6"/>
      <c r="I276" s="6"/>
      <c r="J276" s="6"/>
      <c r="K276" s="6"/>
      <c r="L276" s="6"/>
      <c r="M276" s="6"/>
      <c r="N276" s="6"/>
      <c r="O276" s="6"/>
      <c r="P276" s="6"/>
      <c r="Q276" s="6"/>
      <c r="R276" s="6"/>
      <c r="S276" s="6"/>
      <c r="T276" s="6"/>
      <c r="U276" s="6"/>
      <c r="V276" s="6"/>
    </row>
    <row r="277" spans="1:22" ht="18" customHeight="1" x14ac:dyDescent="0.35">
      <c r="A277" s="7"/>
      <c r="B277" s="5"/>
      <c r="F277" s="6"/>
      <c r="G277" s="6"/>
      <c r="H277" s="6"/>
      <c r="I277" s="6"/>
      <c r="J277" s="6"/>
      <c r="K277" s="6"/>
      <c r="L277" s="6"/>
      <c r="M277" s="6"/>
      <c r="N277" s="6"/>
      <c r="O277" s="6"/>
      <c r="P277" s="6"/>
      <c r="Q277" s="6"/>
      <c r="R277" s="6"/>
      <c r="S277" s="6"/>
      <c r="T277" s="6"/>
      <c r="U277" s="6"/>
      <c r="V277" s="6"/>
    </row>
    <row r="278" spans="1:22" ht="18" customHeight="1" x14ac:dyDescent="0.35">
      <c r="A278" s="7"/>
      <c r="B278" s="5"/>
      <c r="F278" s="6"/>
      <c r="G278" s="6"/>
      <c r="H278" s="6"/>
      <c r="I278" s="6"/>
      <c r="J278" s="6"/>
      <c r="K278" s="6"/>
      <c r="L278" s="6"/>
      <c r="M278" s="6"/>
      <c r="N278" s="6"/>
      <c r="O278" s="6"/>
      <c r="P278" s="6"/>
      <c r="Q278" s="6"/>
      <c r="R278" s="6"/>
      <c r="S278" s="6"/>
      <c r="T278" s="6"/>
      <c r="U278" s="6"/>
      <c r="V278" s="6"/>
    </row>
    <row r="279" spans="1:22" ht="18" customHeight="1" x14ac:dyDescent="0.35">
      <c r="A279" s="7"/>
      <c r="B279" s="5"/>
      <c r="F279" s="6"/>
      <c r="G279" s="6"/>
      <c r="H279" s="6"/>
      <c r="I279" s="6"/>
      <c r="J279" s="6"/>
      <c r="K279" s="6"/>
      <c r="L279" s="6"/>
      <c r="M279" s="6"/>
      <c r="N279" s="6"/>
      <c r="O279" s="6"/>
      <c r="P279" s="6"/>
      <c r="Q279" s="6"/>
      <c r="R279" s="6"/>
      <c r="S279" s="6"/>
      <c r="T279" s="6"/>
      <c r="U279" s="6"/>
      <c r="V279" s="6"/>
    </row>
    <row r="280" spans="1:22" ht="18" customHeight="1" x14ac:dyDescent="0.35">
      <c r="A280" s="7"/>
      <c r="B280" s="5"/>
      <c r="F280" s="6"/>
      <c r="G280" s="6"/>
      <c r="H280" s="6"/>
      <c r="I280" s="6"/>
      <c r="J280" s="6"/>
      <c r="K280" s="6"/>
      <c r="L280" s="6"/>
      <c r="M280" s="6"/>
      <c r="N280" s="6"/>
      <c r="O280" s="6"/>
      <c r="P280" s="6"/>
      <c r="Q280" s="6"/>
      <c r="R280" s="6"/>
      <c r="S280" s="6"/>
      <c r="T280" s="6"/>
      <c r="U280" s="6"/>
      <c r="V280" s="6"/>
    </row>
    <row r="281" spans="1:22" ht="18" customHeight="1" x14ac:dyDescent="0.35">
      <c r="A281" s="7"/>
      <c r="B281" s="5"/>
      <c r="F281" s="6"/>
      <c r="G281" s="6"/>
      <c r="H281" s="6"/>
      <c r="I281" s="6"/>
      <c r="J281" s="6"/>
      <c r="K281" s="6"/>
      <c r="L281" s="6"/>
      <c r="M281" s="6"/>
      <c r="N281" s="6"/>
      <c r="O281" s="6"/>
      <c r="P281" s="6"/>
      <c r="Q281" s="6"/>
      <c r="R281" s="6"/>
      <c r="S281" s="6"/>
      <c r="T281" s="6"/>
      <c r="U281" s="6"/>
      <c r="V281" s="6"/>
    </row>
    <row r="282" spans="1:22" ht="18" customHeight="1" x14ac:dyDescent="0.35">
      <c r="A282" s="7"/>
      <c r="B282" s="5"/>
      <c r="F282" s="6"/>
      <c r="G282" s="6"/>
      <c r="H282" s="6"/>
      <c r="I282" s="6"/>
      <c r="J282" s="6"/>
      <c r="K282" s="6"/>
      <c r="L282" s="6"/>
      <c r="M282" s="6"/>
      <c r="N282" s="6"/>
      <c r="O282" s="6"/>
      <c r="P282" s="6"/>
      <c r="Q282" s="6"/>
      <c r="R282" s="6"/>
      <c r="S282" s="6"/>
      <c r="T282" s="6"/>
      <c r="U282" s="6"/>
      <c r="V282" s="6"/>
    </row>
    <row r="283" spans="1:22" ht="18" customHeight="1" x14ac:dyDescent="0.35">
      <c r="A283" s="7"/>
      <c r="B283" s="5"/>
      <c r="F283" s="6"/>
      <c r="G283" s="6"/>
      <c r="H283" s="6"/>
      <c r="I283" s="6"/>
      <c r="J283" s="6"/>
      <c r="K283" s="6"/>
      <c r="L283" s="6"/>
      <c r="M283" s="6"/>
      <c r="N283" s="6"/>
      <c r="O283" s="6"/>
      <c r="P283" s="6"/>
      <c r="Q283" s="6"/>
      <c r="R283" s="6"/>
      <c r="S283" s="6"/>
      <c r="T283" s="6"/>
      <c r="U283" s="6"/>
      <c r="V283" s="6"/>
    </row>
    <row r="284" spans="1:22" ht="18" customHeight="1" x14ac:dyDescent="0.35">
      <c r="A284" s="7"/>
      <c r="B284" s="5"/>
      <c r="F284" s="6"/>
      <c r="G284" s="6"/>
      <c r="H284" s="6"/>
      <c r="I284" s="6"/>
      <c r="J284" s="6"/>
      <c r="K284" s="6"/>
      <c r="L284" s="6"/>
      <c r="M284" s="6"/>
      <c r="N284" s="6"/>
      <c r="O284" s="6"/>
      <c r="P284" s="6"/>
      <c r="Q284" s="6"/>
      <c r="R284" s="6"/>
      <c r="S284" s="6"/>
      <c r="T284" s="6"/>
      <c r="U284" s="6"/>
      <c r="V284" s="6"/>
    </row>
    <row r="285" spans="1:22" ht="18" customHeight="1" x14ac:dyDescent="0.35">
      <c r="A285" s="7"/>
      <c r="B285" s="5"/>
      <c r="F285" s="6"/>
      <c r="G285" s="6"/>
      <c r="H285" s="6"/>
      <c r="I285" s="6"/>
      <c r="J285" s="6"/>
      <c r="K285" s="6"/>
      <c r="L285" s="6"/>
      <c r="M285" s="6"/>
      <c r="N285" s="6"/>
      <c r="O285" s="6"/>
      <c r="P285" s="6"/>
      <c r="Q285" s="6"/>
      <c r="R285" s="6"/>
      <c r="S285" s="6"/>
      <c r="T285" s="6"/>
      <c r="U285" s="6"/>
      <c r="V285" s="6"/>
    </row>
    <row r="286" spans="1:22" ht="18" customHeight="1" x14ac:dyDescent="0.35">
      <c r="A286" s="7"/>
      <c r="B286" s="5"/>
      <c r="F286" s="6"/>
      <c r="G286" s="6"/>
      <c r="H286" s="6"/>
      <c r="I286" s="6"/>
      <c r="J286" s="6"/>
      <c r="K286" s="6"/>
      <c r="L286" s="6"/>
      <c r="M286" s="6"/>
      <c r="N286" s="6"/>
      <c r="O286" s="6"/>
      <c r="P286" s="6"/>
      <c r="Q286" s="6"/>
      <c r="R286" s="6"/>
      <c r="S286" s="6"/>
      <c r="T286" s="6"/>
      <c r="U286" s="6"/>
      <c r="V286" s="6"/>
    </row>
    <row r="287" spans="1:22" ht="18" customHeight="1" x14ac:dyDescent="0.35">
      <c r="A287" s="7"/>
      <c r="B287" s="5"/>
      <c r="F287" s="6"/>
      <c r="G287" s="6"/>
      <c r="H287" s="6"/>
      <c r="I287" s="6"/>
      <c r="J287" s="6"/>
      <c r="K287" s="6"/>
      <c r="L287" s="6"/>
      <c r="M287" s="6"/>
      <c r="N287" s="6"/>
      <c r="O287" s="6"/>
      <c r="P287" s="6"/>
      <c r="Q287" s="6"/>
      <c r="R287" s="6"/>
      <c r="S287" s="6"/>
      <c r="T287" s="6"/>
      <c r="U287" s="6"/>
      <c r="V287" s="6"/>
    </row>
    <row r="288" spans="1:22" ht="18" customHeight="1" x14ac:dyDescent="0.35">
      <c r="A288" s="7"/>
      <c r="B288" s="5"/>
      <c r="F288" s="6"/>
      <c r="G288" s="6"/>
      <c r="H288" s="6"/>
      <c r="I288" s="6"/>
      <c r="J288" s="6"/>
      <c r="K288" s="6"/>
      <c r="L288" s="6"/>
      <c r="M288" s="6"/>
      <c r="N288" s="6"/>
      <c r="O288" s="6"/>
      <c r="P288" s="6"/>
      <c r="Q288" s="6"/>
      <c r="R288" s="6"/>
      <c r="S288" s="6"/>
      <c r="T288" s="6"/>
      <c r="U288" s="6"/>
      <c r="V288" s="6"/>
    </row>
    <row r="289" spans="1:22" ht="18" customHeight="1" x14ac:dyDescent="0.35">
      <c r="A289" s="7"/>
      <c r="B289" s="5"/>
      <c r="F289" s="6"/>
      <c r="G289" s="6"/>
      <c r="H289" s="6"/>
      <c r="I289" s="6"/>
      <c r="J289" s="6"/>
      <c r="K289" s="6"/>
      <c r="L289" s="6"/>
      <c r="M289" s="6"/>
      <c r="N289" s="6"/>
      <c r="O289" s="6"/>
      <c r="P289" s="6"/>
      <c r="Q289" s="6"/>
      <c r="R289" s="6"/>
      <c r="S289" s="6"/>
      <c r="T289" s="6"/>
      <c r="U289" s="6"/>
      <c r="V289" s="6"/>
    </row>
    <row r="290" spans="1:22" ht="18" customHeight="1" x14ac:dyDescent="0.35">
      <c r="A290" s="7"/>
      <c r="B290" s="5"/>
      <c r="F290" s="6"/>
      <c r="G290" s="6"/>
      <c r="H290" s="6"/>
      <c r="I290" s="6"/>
      <c r="J290" s="6"/>
      <c r="K290" s="6"/>
      <c r="L290" s="6"/>
      <c r="M290" s="6"/>
      <c r="N290" s="6"/>
      <c r="O290" s="6"/>
      <c r="P290" s="6"/>
      <c r="Q290" s="6"/>
      <c r="R290" s="6"/>
      <c r="S290" s="6"/>
      <c r="T290" s="6"/>
      <c r="U290" s="6"/>
      <c r="V290" s="6"/>
    </row>
    <row r="291" spans="1:22" ht="18" customHeight="1" x14ac:dyDescent="0.35">
      <c r="A291" s="7"/>
      <c r="B291" s="5"/>
      <c r="F291" s="6"/>
      <c r="G291" s="6"/>
      <c r="H291" s="6"/>
      <c r="I291" s="6"/>
      <c r="J291" s="6"/>
      <c r="K291" s="6"/>
      <c r="L291" s="6"/>
      <c r="M291" s="6"/>
      <c r="N291" s="6"/>
      <c r="O291" s="6"/>
      <c r="P291" s="6"/>
      <c r="Q291" s="6"/>
      <c r="R291" s="6"/>
      <c r="S291" s="6"/>
      <c r="T291" s="6"/>
      <c r="U291" s="6"/>
      <c r="V291" s="6"/>
    </row>
    <row r="292" spans="1:22" ht="18" customHeight="1" x14ac:dyDescent="0.35">
      <c r="A292" s="7"/>
      <c r="B292" s="5"/>
      <c r="F292" s="6"/>
      <c r="G292" s="6"/>
      <c r="H292" s="6"/>
      <c r="I292" s="6"/>
      <c r="J292" s="6"/>
      <c r="K292" s="6"/>
      <c r="L292" s="6"/>
      <c r="M292" s="6"/>
      <c r="N292" s="6"/>
      <c r="O292" s="6"/>
      <c r="P292" s="6"/>
      <c r="Q292" s="6"/>
      <c r="R292" s="6"/>
      <c r="S292" s="6"/>
      <c r="T292" s="6"/>
      <c r="U292" s="6"/>
      <c r="V292" s="6"/>
    </row>
  </sheetData>
  <autoFilter ref="A1:V292" xr:uid="{F90BCA90-2101-4656-8BE0-233F92F9EA04}"/>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E64F9-861C-4D0C-821B-8F19B9063C25}">
  <sheetPr>
    <tabColor theme="9" tint="-0.499984740745262"/>
    <outlinePr summaryBelow="0" summaryRight="0"/>
  </sheetPr>
  <dimension ref="B1:X1002"/>
  <sheetViews>
    <sheetView topLeftCell="L40" workbookViewId="0">
      <selection activeCell="L40" sqref="A1:XFD1048576"/>
    </sheetView>
  </sheetViews>
  <sheetFormatPr defaultColWidth="12.6328125" defaultRowHeight="15" customHeight="1" x14ac:dyDescent="0.35"/>
  <cols>
    <col min="1" max="1" width="12.6328125" style="36" customWidth="1"/>
    <col min="2" max="2" width="51.08984375" style="36" customWidth="1"/>
    <col min="3" max="6" width="12.6328125" style="36" customWidth="1"/>
    <col min="7" max="16384" width="12.6328125" style="36"/>
  </cols>
  <sheetData>
    <row r="1" spans="2:13" ht="15.75" customHeight="1" x14ac:dyDescent="0.35"/>
    <row r="2" spans="2:13" ht="15.75" customHeight="1" x14ac:dyDescent="0.35">
      <c r="B2" s="37" t="s">
        <v>0</v>
      </c>
      <c r="C2" s="38" t="s">
        <v>188</v>
      </c>
      <c r="D2" s="37" t="s">
        <v>1</v>
      </c>
    </row>
    <row r="3" spans="2:13" ht="15.75" customHeight="1" x14ac:dyDescent="0.35">
      <c r="B3" s="39" t="s">
        <v>2</v>
      </c>
      <c r="C3" s="35">
        <v>162</v>
      </c>
      <c r="D3" s="40" t="s">
        <v>3</v>
      </c>
    </row>
    <row r="4" spans="2:13" ht="15.75" customHeight="1" x14ac:dyDescent="0.35">
      <c r="B4" s="39" t="s">
        <v>4</v>
      </c>
      <c r="C4" s="35">
        <v>66</v>
      </c>
      <c r="D4" s="40" t="s">
        <v>3</v>
      </c>
    </row>
    <row r="5" spans="2:13" ht="15.75" customHeight="1" x14ac:dyDescent="0.35">
      <c r="B5" s="39" t="s">
        <v>5</v>
      </c>
      <c r="C5" s="35">
        <v>18</v>
      </c>
      <c r="D5" s="40" t="s">
        <v>3</v>
      </c>
    </row>
    <row r="6" spans="2:13" ht="15.75" customHeight="1" x14ac:dyDescent="0.35">
      <c r="B6" s="39" t="s">
        <v>6</v>
      </c>
      <c r="C6" s="35">
        <v>190</v>
      </c>
      <c r="D6" s="40" t="s">
        <v>3</v>
      </c>
    </row>
    <row r="7" spans="2:13" ht="15.75" customHeight="1" x14ac:dyDescent="0.35">
      <c r="B7" s="39" t="s">
        <v>7</v>
      </c>
      <c r="C7" s="35">
        <v>66</v>
      </c>
      <c r="D7" s="40" t="s">
        <v>3</v>
      </c>
    </row>
    <row r="8" spans="2:13" ht="15.75" customHeight="1" x14ac:dyDescent="0.35">
      <c r="B8" s="39" t="s">
        <v>8</v>
      </c>
      <c r="C8" s="35">
        <v>190</v>
      </c>
      <c r="D8" s="40" t="s">
        <v>3</v>
      </c>
    </row>
    <row r="9" spans="2:13" ht="15.75" customHeight="1" x14ac:dyDescent="0.35">
      <c r="B9" s="39" t="s">
        <v>9</v>
      </c>
      <c r="C9" s="35">
        <v>0</v>
      </c>
      <c r="D9" s="40" t="s">
        <v>3</v>
      </c>
    </row>
    <row r="10" spans="2:13" ht="15.75" customHeight="1" x14ac:dyDescent="0.35">
      <c r="B10" s="41" t="s">
        <v>189</v>
      </c>
    </row>
    <row r="11" spans="2:13" ht="15.75" customHeight="1" x14ac:dyDescent="0.35"/>
    <row r="12" spans="2:13" ht="15.75" customHeight="1" x14ac:dyDescent="0.35">
      <c r="B12" s="39" t="s">
        <v>10</v>
      </c>
      <c r="C12" s="35">
        <v>21</v>
      </c>
    </row>
    <row r="13" spans="2:13" ht="15.75" customHeight="1" x14ac:dyDescent="0.35">
      <c r="B13" s="39" t="s">
        <v>11</v>
      </c>
      <c r="C13" s="35">
        <v>27.9</v>
      </c>
    </row>
    <row r="14" spans="2:13" ht="15.75" customHeight="1" x14ac:dyDescent="0.35">
      <c r="B14" s="39" t="s">
        <v>190</v>
      </c>
      <c r="C14" s="42">
        <v>5.38</v>
      </c>
    </row>
    <row r="15" spans="2:13" ht="15.75" customHeight="1" x14ac:dyDescent="0.35"/>
    <row r="16" spans="2:13" ht="15.75" customHeight="1" x14ac:dyDescent="0.35">
      <c r="M16" s="43"/>
    </row>
    <row r="17" spans="2:21" ht="15.75" customHeight="1" x14ac:dyDescent="0.35">
      <c r="B17" s="37" t="s">
        <v>12</v>
      </c>
      <c r="C17" s="38">
        <v>2005</v>
      </c>
      <c r="D17" s="38">
        <v>2006</v>
      </c>
      <c r="E17" s="38">
        <v>2007</v>
      </c>
      <c r="F17" s="38">
        <v>2008</v>
      </c>
      <c r="G17" s="38">
        <v>2009</v>
      </c>
      <c r="H17" s="38">
        <v>2010</v>
      </c>
      <c r="I17" s="38">
        <v>2011</v>
      </c>
      <c r="J17" s="38">
        <v>2012</v>
      </c>
      <c r="K17" s="38">
        <v>2013</v>
      </c>
      <c r="L17" s="38">
        <v>2014</v>
      </c>
      <c r="M17" s="38">
        <v>2015</v>
      </c>
      <c r="N17" s="38">
        <v>2016</v>
      </c>
      <c r="O17" s="38">
        <v>2017</v>
      </c>
      <c r="P17" s="38">
        <v>2018</v>
      </c>
      <c r="Q17" s="38">
        <v>2019</v>
      </c>
      <c r="R17" s="37">
        <v>2020</v>
      </c>
      <c r="S17" s="37">
        <v>2021</v>
      </c>
      <c r="T17" s="44">
        <v>2022</v>
      </c>
      <c r="U17" s="44">
        <v>2023</v>
      </c>
    </row>
    <row r="18" spans="2:21" ht="15.75" customHeight="1" x14ac:dyDescent="0.35">
      <c r="B18" s="39" t="s">
        <v>13</v>
      </c>
      <c r="C18" s="45">
        <f>'Activity data rice'!E4</f>
        <v>156.76774505424379</v>
      </c>
      <c r="D18" s="45">
        <f>'Activity data rice'!$E5</f>
        <v>149.62942428924697</v>
      </c>
      <c r="E18" s="45">
        <f>'Activity data rice'!E6</f>
        <v>133.35403610641353</v>
      </c>
      <c r="F18" s="45">
        <f>'Activity data rice'!E7</f>
        <v>130.74264357556905</v>
      </c>
      <c r="G18" s="45">
        <f>'Activity data rice'!E8</f>
        <v>131.38405546479473</v>
      </c>
      <c r="H18" s="45">
        <f>'Activity data rice'!E9</f>
        <v>122.5816560311636</v>
      </c>
      <c r="I18" s="45">
        <f>'Activity data rice'!E10</f>
        <v>117.54311376329505</v>
      </c>
      <c r="J18" s="45">
        <f>'Activity data rice'!E11</f>
        <v>112.25634186689001</v>
      </c>
      <c r="K18" s="45">
        <f>'Activity data rice'!E12</f>
        <v>111.71175216177409</v>
      </c>
      <c r="L18" s="45">
        <f>'Activity data rice'!E13</f>
        <v>111.4280210657307</v>
      </c>
      <c r="M18" s="45">
        <f>'Activity data rice'!E14</f>
        <v>110.68164831604979</v>
      </c>
      <c r="N18" s="45">
        <f>'Activity data rice'!E15</f>
        <v>99.777926843224847</v>
      </c>
      <c r="O18" s="45">
        <f>'Activity data rice'!E16</f>
        <v>105.81724565757288</v>
      </c>
      <c r="P18" s="45">
        <f>'Activity data rice'!E17</f>
        <v>110.61774988419752</v>
      </c>
      <c r="Q18" s="45">
        <f>'Activity data rice'!E18</f>
        <v>111.21448044028665</v>
      </c>
      <c r="R18" s="45">
        <f>'Activity data rice'!E19</f>
        <v>114.12408108852907</v>
      </c>
      <c r="S18" s="45">
        <f>'Activity data rice'!E20</f>
        <v>111.16905119085833</v>
      </c>
      <c r="T18" s="45">
        <f>'Activity data rice'!E21</f>
        <v>108.17002473144014</v>
      </c>
      <c r="U18" s="45">
        <f>'Activity data rice'!E22</f>
        <v>105.77152511639687</v>
      </c>
    </row>
    <row r="19" spans="2:21" ht="15.75" customHeight="1" x14ac:dyDescent="0.35">
      <c r="B19" s="39" t="s">
        <v>14</v>
      </c>
      <c r="C19" s="45">
        <f>'Activity data rice'!F4</f>
        <v>121.01425558391831</v>
      </c>
      <c r="D19" s="45">
        <f>'Activity data rice'!F5</f>
        <v>115.50394749601148</v>
      </c>
      <c r="E19" s="45">
        <f>'Activity data rice'!F6</f>
        <v>102.94043205727505</v>
      </c>
      <c r="F19" s="45">
        <f>'Activity data rice'!F7</f>
        <v>100.92461098994893</v>
      </c>
      <c r="G19" s="45">
        <f>'Activity data rice'!F8</f>
        <v>101.41973823867262</v>
      </c>
      <c r="H19" s="45">
        <f>'Activity data rice'!F9</f>
        <v>94.624872276643273</v>
      </c>
      <c r="I19" s="45">
        <f>'Activity data rice'!F10</f>
        <v>90.735453304881943</v>
      </c>
      <c r="J19" s="45">
        <f>'Activity data rice'!F11</f>
        <v>86.654417596521995</v>
      </c>
      <c r="K19" s="45">
        <f>'Activity data rice'!F12</f>
        <v>86.234030623803434</v>
      </c>
      <c r="L19" s="45">
        <f>'Activity data rice'!F13</f>
        <v>86.015009119336298</v>
      </c>
      <c r="M19" s="45">
        <f>'Activity data rice'!F14</f>
        <v>85.438859078653479</v>
      </c>
      <c r="N19" s="45">
        <f>'Activity data rice'!F15</f>
        <v>77.021912488832157</v>
      </c>
      <c r="O19" s="45">
        <f>'Activity data rice'!F16</f>
        <v>81.683864284460753</v>
      </c>
      <c r="P19" s="45">
        <f>'Activity data rice'!F17</f>
        <v>85.389533746067329</v>
      </c>
      <c r="Q19" s="45">
        <f>'Activity data rice'!F18</f>
        <v>85.850169982203241</v>
      </c>
      <c r="R19" s="45">
        <f>'Activity data rice'!F19</f>
        <v>88.096187850047869</v>
      </c>
      <c r="S19" s="45">
        <f>'Activity data rice'!F20</f>
        <v>85.815101628063175</v>
      </c>
      <c r="T19" s="45">
        <f>'Activity data rice'!F21</f>
        <v>83.500052991384806</v>
      </c>
      <c r="U19" s="45">
        <f>'Activity data rice'!F22</f>
        <v>81.648571072496807</v>
      </c>
    </row>
    <row r="20" spans="2:21" ht="15.75" customHeight="1" x14ac:dyDescent="0.35">
      <c r="B20" s="39" t="s">
        <v>9</v>
      </c>
      <c r="C20" s="45">
        <f>'Activity data rice'!D4</f>
        <v>1.5179993618379071</v>
      </c>
      <c r="D20" s="45">
        <f>'Activity data rice'!D5</f>
        <v>1.4488782147415444</v>
      </c>
      <c r="E20" s="45">
        <f>'Activity data rice'!D6</f>
        <v>1.2912818363114231</v>
      </c>
      <c r="F20" s="45">
        <f>'Activity data rice'!D7</f>
        <v>1.265995434482025</v>
      </c>
      <c r="G20" s="45">
        <f>'Activity data rice'!D8</f>
        <v>1.2722062965326526</v>
      </c>
      <c r="H20" s="45">
        <f>'Activity data rice'!D9</f>
        <v>1.1869716921931506</v>
      </c>
      <c r="I20" s="45">
        <f>'Activity data rice'!D10</f>
        <v>1.1381829318230166</v>
      </c>
      <c r="J20" s="45">
        <f>'Activity data rice'!D11</f>
        <v>1.08699053658796</v>
      </c>
      <c r="K20" s="45">
        <f>'Activity data rice'!D12</f>
        <v>1.0817172144224632</v>
      </c>
      <c r="L20" s="46">
        <f>'Activity data rice'!D13</f>
        <v>1.0789698149329929</v>
      </c>
      <c r="M20" s="46">
        <f>'Activity data rice'!D14</f>
        <v>1.0717426052967454</v>
      </c>
      <c r="N20" s="46">
        <f>'Activity data rice'!D15</f>
        <v>0.96616066794299083</v>
      </c>
      <c r="O20" s="46">
        <f>'Activity data rice'!D16</f>
        <v>1.0246400579663903</v>
      </c>
      <c r="P20" s="46">
        <f>'Activity data rice'!D17</f>
        <v>1.0711238697351628</v>
      </c>
      <c r="Q20" s="46">
        <f>'Activity data rice'!D18</f>
        <v>1.0769020775101041</v>
      </c>
      <c r="R20" s="46">
        <f>'Activity data rice'!D19</f>
        <v>1.1050760614231017</v>
      </c>
      <c r="S20" s="46">
        <f>'Activity data rice'!D20</f>
        <v>1.076462181078494</v>
      </c>
      <c r="T20" s="46">
        <f>'Activity data rice'!D21</f>
        <v>1.0474222771750692</v>
      </c>
      <c r="U20" s="46">
        <f>'Activity data rice'!D22</f>
        <v>1.0241973409246667</v>
      </c>
    </row>
    <row r="21" spans="2:21" ht="15.75" customHeight="1" x14ac:dyDescent="0.35">
      <c r="B21" s="41"/>
      <c r="C21" s="41"/>
      <c r="D21" s="41"/>
      <c r="E21" s="41"/>
      <c r="F21" s="41"/>
      <c r="G21" s="41"/>
      <c r="H21" s="41"/>
      <c r="I21" s="41"/>
      <c r="J21" s="41"/>
      <c r="K21" s="41"/>
      <c r="L21" s="41"/>
      <c r="M21" s="41"/>
      <c r="N21" s="41"/>
      <c r="O21" s="41"/>
      <c r="P21" s="41"/>
      <c r="Q21" s="41"/>
      <c r="R21" s="41"/>
      <c r="S21" s="41"/>
    </row>
    <row r="22" spans="2:21" ht="15.75" customHeight="1" x14ac:dyDescent="0.35">
      <c r="B22" s="41"/>
      <c r="C22" s="41"/>
      <c r="D22" s="41"/>
      <c r="E22" s="41"/>
      <c r="F22" s="41"/>
      <c r="G22" s="41"/>
      <c r="H22" s="41"/>
      <c r="I22" s="41"/>
      <c r="J22" s="41"/>
      <c r="K22" s="41"/>
      <c r="L22" s="41"/>
      <c r="M22" s="41"/>
      <c r="N22" s="41"/>
    </row>
    <row r="23" spans="2:21" ht="15.75" customHeight="1" x14ac:dyDescent="0.35">
      <c r="B23" s="37" t="s">
        <v>15</v>
      </c>
      <c r="C23" s="38">
        <v>2005</v>
      </c>
      <c r="D23" s="38">
        <v>2006</v>
      </c>
      <c r="E23" s="38">
        <v>2007</v>
      </c>
      <c r="F23" s="38">
        <v>2008</v>
      </c>
      <c r="G23" s="38">
        <v>2009</v>
      </c>
      <c r="H23" s="38">
        <v>2010</v>
      </c>
      <c r="I23" s="38">
        <v>2011</v>
      </c>
      <c r="J23" s="38">
        <v>2012</v>
      </c>
      <c r="K23" s="38">
        <v>2013</v>
      </c>
      <c r="L23" s="38">
        <v>2014</v>
      </c>
      <c r="M23" s="38">
        <v>2015</v>
      </c>
      <c r="N23" s="38">
        <v>2016</v>
      </c>
      <c r="O23" s="38">
        <v>2017</v>
      </c>
      <c r="P23" s="38">
        <v>2018</v>
      </c>
      <c r="Q23" s="38">
        <v>2019</v>
      </c>
      <c r="R23" s="37">
        <v>2020</v>
      </c>
      <c r="S23" s="37">
        <v>2021</v>
      </c>
      <c r="T23" s="44">
        <v>2022</v>
      </c>
      <c r="U23" s="44">
        <v>2023</v>
      </c>
    </row>
    <row r="24" spans="2:21" ht="15.75" customHeight="1" x14ac:dyDescent="0.35">
      <c r="B24" s="39" t="s">
        <v>13</v>
      </c>
      <c r="C24" s="47">
        <f t="shared" ref="C24:U24" si="0">(C18*$C$4)*10^-3</f>
        <v>10.346671173580091</v>
      </c>
      <c r="D24" s="47">
        <f t="shared" si="0"/>
        <v>9.8755420030903007</v>
      </c>
      <c r="E24" s="47">
        <f t="shared" si="0"/>
        <v>8.8013663830232929</v>
      </c>
      <c r="F24" s="47">
        <f t="shared" si="0"/>
        <v>8.6290144759875567</v>
      </c>
      <c r="G24" s="47">
        <f t="shared" si="0"/>
        <v>8.671347660676453</v>
      </c>
      <c r="H24" s="47">
        <f t="shared" si="0"/>
        <v>8.0903892980567989</v>
      </c>
      <c r="I24" s="47">
        <f t="shared" si="0"/>
        <v>7.7578455083774731</v>
      </c>
      <c r="J24" s="47">
        <f t="shared" si="0"/>
        <v>7.4089185632147414</v>
      </c>
      <c r="K24" s="47">
        <f t="shared" si="0"/>
        <v>7.3729756426770905</v>
      </c>
      <c r="L24" s="47">
        <f t="shared" si="0"/>
        <v>7.3542493903382269</v>
      </c>
      <c r="M24" s="47">
        <f t="shared" si="0"/>
        <v>7.3049887888592862</v>
      </c>
      <c r="N24" s="47">
        <f t="shared" si="0"/>
        <v>6.5853431716528403</v>
      </c>
      <c r="O24" s="47">
        <f t="shared" si="0"/>
        <v>6.9839382133998109</v>
      </c>
      <c r="P24" s="47">
        <f t="shared" si="0"/>
        <v>7.300771492357037</v>
      </c>
      <c r="Q24" s="47">
        <f t="shared" si="0"/>
        <v>7.3401557090589185</v>
      </c>
      <c r="R24" s="47">
        <f t="shared" si="0"/>
        <v>7.532189351842919</v>
      </c>
      <c r="S24" s="47">
        <f t="shared" si="0"/>
        <v>7.3371573785966495</v>
      </c>
      <c r="T24" s="47">
        <f t="shared" si="0"/>
        <v>7.1392216322750492</v>
      </c>
      <c r="U24" s="47">
        <f t="shared" si="0"/>
        <v>6.9809206576821934</v>
      </c>
    </row>
    <row r="25" spans="2:21" ht="15.75" customHeight="1" x14ac:dyDescent="0.35">
      <c r="B25" s="39" t="s">
        <v>14</v>
      </c>
      <c r="C25" s="47">
        <f t="shared" ref="C25:U25" si="1">(C19*$C$5)*10^-3</f>
        <v>2.1782566005105295</v>
      </c>
      <c r="D25" s="47">
        <f t="shared" si="1"/>
        <v>2.0790710549282068</v>
      </c>
      <c r="E25" s="47">
        <f t="shared" si="1"/>
        <v>1.8529277770309509</v>
      </c>
      <c r="F25" s="47">
        <f t="shared" si="1"/>
        <v>1.8166429978190808</v>
      </c>
      <c r="G25" s="47">
        <f t="shared" si="1"/>
        <v>1.8255552882961072</v>
      </c>
      <c r="H25" s="47">
        <f t="shared" si="1"/>
        <v>1.703247700979579</v>
      </c>
      <c r="I25" s="47">
        <f t="shared" si="1"/>
        <v>1.6332381594878751</v>
      </c>
      <c r="J25" s="47">
        <f t="shared" si="1"/>
        <v>1.5597795167373958</v>
      </c>
      <c r="K25" s="47">
        <f t="shared" si="1"/>
        <v>1.5522125512284617</v>
      </c>
      <c r="L25" s="47">
        <f t="shared" si="1"/>
        <v>1.5482701641480534</v>
      </c>
      <c r="M25" s="47">
        <f t="shared" si="1"/>
        <v>1.5378994634157626</v>
      </c>
      <c r="N25" s="47">
        <f t="shared" si="1"/>
        <v>1.386394424798979</v>
      </c>
      <c r="O25" s="47">
        <f t="shared" si="1"/>
        <v>1.4703095571202935</v>
      </c>
      <c r="P25" s="47">
        <f t="shared" si="1"/>
        <v>1.5370116074292119</v>
      </c>
      <c r="Q25" s="47">
        <f t="shared" si="1"/>
        <v>1.5453030596796584</v>
      </c>
      <c r="R25" s="47">
        <f t="shared" si="1"/>
        <v>1.5857313813008616</v>
      </c>
      <c r="S25" s="47">
        <f t="shared" si="1"/>
        <v>1.5446718293051371</v>
      </c>
      <c r="T25" s="47">
        <f t="shared" si="1"/>
        <v>1.5030009538449265</v>
      </c>
      <c r="U25" s="47">
        <f t="shared" si="1"/>
        <v>1.4696742793049424</v>
      </c>
    </row>
    <row r="26" spans="2:21" ht="15.75" customHeight="1" x14ac:dyDescent="0.35">
      <c r="B26" s="39" t="s">
        <v>9</v>
      </c>
      <c r="C26" s="47">
        <f t="shared" ref="C26:U26" si="2">(C20*$C$9)*10^-3</f>
        <v>0</v>
      </c>
      <c r="D26" s="47">
        <f t="shared" si="2"/>
        <v>0</v>
      </c>
      <c r="E26" s="47">
        <f t="shared" si="2"/>
        <v>0</v>
      </c>
      <c r="F26" s="47">
        <f t="shared" si="2"/>
        <v>0</v>
      </c>
      <c r="G26" s="47">
        <f t="shared" si="2"/>
        <v>0</v>
      </c>
      <c r="H26" s="47">
        <f t="shared" si="2"/>
        <v>0</v>
      </c>
      <c r="I26" s="47">
        <f t="shared" si="2"/>
        <v>0</v>
      </c>
      <c r="J26" s="47">
        <f t="shared" si="2"/>
        <v>0</v>
      </c>
      <c r="K26" s="47">
        <f t="shared" si="2"/>
        <v>0</v>
      </c>
      <c r="L26" s="47">
        <f t="shared" si="2"/>
        <v>0</v>
      </c>
      <c r="M26" s="47">
        <f t="shared" si="2"/>
        <v>0</v>
      </c>
      <c r="N26" s="47">
        <f t="shared" si="2"/>
        <v>0</v>
      </c>
      <c r="O26" s="47">
        <f t="shared" si="2"/>
        <v>0</v>
      </c>
      <c r="P26" s="47">
        <f t="shared" si="2"/>
        <v>0</v>
      </c>
      <c r="Q26" s="47">
        <f t="shared" si="2"/>
        <v>0</v>
      </c>
      <c r="R26" s="47">
        <f t="shared" si="2"/>
        <v>0</v>
      </c>
      <c r="S26" s="47">
        <f t="shared" si="2"/>
        <v>0</v>
      </c>
      <c r="T26" s="47">
        <f t="shared" si="2"/>
        <v>0</v>
      </c>
      <c r="U26" s="47">
        <f t="shared" si="2"/>
        <v>0</v>
      </c>
    </row>
    <row r="27" spans="2:21" ht="15.75" customHeight="1" x14ac:dyDescent="0.35">
      <c r="B27" s="41" t="s">
        <v>191</v>
      </c>
      <c r="C27" s="41"/>
      <c r="D27" s="41"/>
      <c r="E27" s="41"/>
      <c r="F27" s="41"/>
      <c r="G27" s="41"/>
      <c r="H27" s="41"/>
      <c r="I27" s="41"/>
      <c r="J27" s="41"/>
      <c r="K27" s="41"/>
      <c r="L27" s="41"/>
      <c r="M27" s="41"/>
      <c r="N27" s="41"/>
    </row>
    <row r="28" spans="2:21" ht="15.75" customHeight="1" x14ac:dyDescent="0.35">
      <c r="B28" s="37"/>
      <c r="C28" s="48">
        <v>2005</v>
      </c>
      <c r="D28" s="48">
        <v>2006</v>
      </c>
      <c r="E28" s="48">
        <v>2007</v>
      </c>
      <c r="F28" s="48">
        <v>2008</v>
      </c>
      <c r="G28" s="48">
        <v>2009</v>
      </c>
      <c r="H28" s="48">
        <v>2010</v>
      </c>
      <c r="I28" s="48">
        <v>2011</v>
      </c>
      <c r="J28" s="48">
        <v>2012</v>
      </c>
      <c r="K28" s="48">
        <v>2013</v>
      </c>
      <c r="L28" s="48">
        <v>2014</v>
      </c>
      <c r="M28" s="48">
        <v>2015</v>
      </c>
      <c r="N28" s="48">
        <v>2016</v>
      </c>
      <c r="O28" s="48">
        <v>2017</v>
      </c>
      <c r="P28" s="48">
        <v>2018</v>
      </c>
      <c r="Q28" s="48">
        <v>2019</v>
      </c>
      <c r="R28" s="49">
        <v>2020</v>
      </c>
      <c r="S28" s="49">
        <v>2021</v>
      </c>
      <c r="T28" s="50">
        <v>2022</v>
      </c>
      <c r="U28" s="50">
        <v>2023</v>
      </c>
    </row>
    <row r="29" spans="2:21" ht="15.75" customHeight="1" x14ac:dyDescent="0.35">
      <c r="B29" s="51" t="s">
        <v>16</v>
      </c>
      <c r="C29" s="52">
        <f t="shared" ref="C29:U29" si="3">(C24+C25+C26)/1000</f>
        <v>1.2524927774090621E-2</v>
      </c>
      <c r="D29" s="52">
        <f t="shared" si="3"/>
        <v>1.1954613058018508E-2</v>
      </c>
      <c r="E29" s="52">
        <f t="shared" si="3"/>
        <v>1.0654294160054244E-2</v>
      </c>
      <c r="F29" s="52">
        <f t="shared" si="3"/>
        <v>1.0445657473806637E-2</v>
      </c>
      <c r="G29" s="52">
        <f t="shared" si="3"/>
        <v>1.0496902948972559E-2</v>
      </c>
      <c r="H29" s="52">
        <f t="shared" si="3"/>
        <v>9.7936369990363776E-3</v>
      </c>
      <c r="I29" s="52">
        <f t="shared" si="3"/>
        <v>9.3910836678653496E-3</v>
      </c>
      <c r="J29" s="52">
        <f t="shared" si="3"/>
        <v>8.9686980799521376E-3</v>
      </c>
      <c r="K29" s="52">
        <f t="shared" si="3"/>
        <v>8.9251881939055519E-3</v>
      </c>
      <c r="L29" s="52">
        <f t="shared" si="3"/>
        <v>8.9025195544862809E-3</v>
      </c>
      <c r="M29" s="52">
        <f t="shared" si="3"/>
        <v>8.8428882522750499E-3</v>
      </c>
      <c r="N29" s="52">
        <f t="shared" si="3"/>
        <v>7.9717375964518198E-3</v>
      </c>
      <c r="O29" s="52">
        <f t="shared" si="3"/>
        <v>8.4542477705201059E-3</v>
      </c>
      <c r="P29" s="52">
        <f t="shared" si="3"/>
        <v>8.8377830997862488E-3</v>
      </c>
      <c r="Q29" s="52">
        <f t="shared" si="3"/>
        <v>8.8854587687385769E-3</v>
      </c>
      <c r="R29" s="52">
        <f t="shared" si="3"/>
        <v>9.1179207331437799E-3</v>
      </c>
      <c r="S29" s="52">
        <f t="shared" si="3"/>
        <v>8.8818292079017869E-3</v>
      </c>
      <c r="T29" s="52">
        <f t="shared" si="3"/>
        <v>8.6422225861199752E-3</v>
      </c>
      <c r="U29" s="52">
        <f t="shared" si="3"/>
        <v>8.450594936987136E-3</v>
      </c>
    </row>
    <row r="30" spans="2:21" ht="15.75" customHeight="1" x14ac:dyDescent="0.35">
      <c r="B30" s="51" t="s">
        <v>351</v>
      </c>
      <c r="C30" s="53">
        <f t="shared" ref="C30:U30" si="4">C29*10^6</f>
        <v>12524.927774090622</v>
      </c>
      <c r="D30" s="53">
        <f t="shared" si="4"/>
        <v>11954.613058018507</v>
      </c>
      <c r="E30" s="53">
        <f t="shared" si="4"/>
        <v>10654.294160054244</v>
      </c>
      <c r="F30" s="53">
        <f t="shared" si="4"/>
        <v>10445.657473806637</v>
      </c>
      <c r="G30" s="53">
        <f t="shared" si="4"/>
        <v>10496.90294897256</v>
      </c>
      <c r="H30" s="53">
        <f t="shared" si="4"/>
        <v>9793.6369990363783</v>
      </c>
      <c r="I30" s="53">
        <f t="shared" si="4"/>
        <v>9391.0836678653504</v>
      </c>
      <c r="J30" s="53">
        <f t="shared" si="4"/>
        <v>8968.698079952137</v>
      </c>
      <c r="K30" s="53">
        <f t="shared" si="4"/>
        <v>8925.1881939055511</v>
      </c>
      <c r="L30" s="53">
        <f t="shared" si="4"/>
        <v>8902.5195544862818</v>
      </c>
      <c r="M30" s="53">
        <f t="shared" si="4"/>
        <v>8842.88825227505</v>
      </c>
      <c r="N30" s="53">
        <f t="shared" si="4"/>
        <v>7971.7375964518196</v>
      </c>
      <c r="O30" s="53">
        <f t="shared" si="4"/>
        <v>8454.2477705201054</v>
      </c>
      <c r="P30" s="53">
        <f t="shared" si="4"/>
        <v>8837.7830997862493</v>
      </c>
      <c r="Q30" s="53">
        <f t="shared" si="4"/>
        <v>8885.4587687385774</v>
      </c>
      <c r="R30" s="53">
        <f t="shared" si="4"/>
        <v>9117.9207331437792</v>
      </c>
      <c r="S30" s="53">
        <f t="shared" si="4"/>
        <v>8881.8292079017865</v>
      </c>
      <c r="T30" s="53">
        <f t="shared" si="4"/>
        <v>8642.2225861199749</v>
      </c>
      <c r="U30" s="53">
        <f t="shared" si="4"/>
        <v>8450.594936987136</v>
      </c>
    </row>
    <row r="31" spans="2:21" ht="15.75" customHeight="1" x14ac:dyDescent="0.35">
      <c r="B31" s="41"/>
      <c r="C31" s="41"/>
      <c r="D31" s="41"/>
      <c r="E31" s="41"/>
      <c r="F31" s="41"/>
      <c r="G31" s="41"/>
      <c r="H31" s="41"/>
      <c r="I31" s="41"/>
      <c r="J31" s="41"/>
      <c r="K31" s="41"/>
      <c r="L31" s="41"/>
      <c r="M31" s="41"/>
      <c r="N31" s="41"/>
      <c r="O31" s="41"/>
      <c r="P31" s="41"/>
      <c r="Q31" s="41"/>
      <c r="R31" s="41"/>
      <c r="S31" s="41"/>
    </row>
    <row r="32" spans="2:21" ht="15.75" customHeight="1" x14ac:dyDescent="0.35">
      <c r="B32" s="37" t="s">
        <v>18</v>
      </c>
      <c r="C32" s="38">
        <v>2005</v>
      </c>
      <c r="D32" s="38">
        <v>2006</v>
      </c>
      <c r="E32" s="38">
        <v>2007</v>
      </c>
      <c r="F32" s="38">
        <v>2008</v>
      </c>
      <c r="G32" s="38">
        <v>2009</v>
      </c>
      <c r="H32" s="38">
        <v>2010</v>
      </c>
      <c r="I32" s="38">
        <v>2011</v>
      </c>
      <c r="J32" s="38">
        <v>2012</v>
      </c>
      <c r="K32" s="38">
        <v>2013</v>
      </c>
      <c r="L32" s="38">
        <v>2014</v>
      </c>
      <c r="M32" s="38">
        <v>2015</v>
      </c>
      <c r="N32" s="38">
        <v>2016</v>
      </c>
      <c r="O32" s="38">
        <v>2017</v>
      </c>
      <c r="P32" s="38">
        <v>2018</v>
      </c>
      <c r="Q32" s="38">
        <v>2019</v>
      </c>
      <c r="R32" s="37">
        <v>2020</v>
      </c>
      <c r="S32" s="37">
        <v>2021</v>
      </c>
      <c r="T32" s="44">
        <v>2022</v>
      </c>
      <c r="U32" s="44">
        <v>2023</v>
      </c>
    </row>
    <row r="33" spans="2:21" ht="15.75" customHeight="1" x14ac:dyDescent="0.35">
      <c r="B33" s="39" t="s">
        <v>13</v>
      </c>
      <c r="C33" s="54">
        <f t="shared" ref="C33:U35" si="5">(C24*$C$12)/1000</f>
        <v>0.21728009464518191</v>
      </c>
      <c r="D33" s="54">
        <f t="shared" si="5"/>
        <v>0.20738638206489632</v>
      </c>
      <c r="E33" s="54">
        <f t="shared" si="5"/>
        <v>0.18482869404348914</v>
      </c>
      <c r="F33" s="54">
        <f t="shared" si="5"/>
        <v>0.18120930399573867</v>
      </c>
      <c r="G33" s="54">
        <f t="shared" si="5"/>
        <v>0.1820983008742055</v>
      </c>
      <c r="H33" s="54">
        <f t="shared" si="5"/>
        <v>0.16989817525919279</v>
      </c>
      <c r="I33" s="54">
        <f t="shared" si="5"/>
        <v>0.16291475567592692</v>
      </c>
      <c r="J33" s="54">
        <f t="shared" si="5"/>
        <v>0.15558728982750958</v>
      </c>
      <c r="K33" s="54">
        <f t="shared" si="5"/>
        <v>0.15483248849621889</v>
      </c>
      <c r="L33" s="54">
        <f t="shared" si="5"/>
        <v>0.15443923719710276</v>
      </c>
      <c r="M33" s="54">
        <f t="shared" si="5"/>
        <v>0.15340476456604502</v>
      </c>
      <c r="N33" s="54">
        <f t="shared" si="5"/>
        <v>0.13829220660470964</v>
      </c>
      <c r="O33" s="54">
        <f t="shared" si="5"/>
        <v>0.14666270248139601</v>
      </c>
      <c r="P33" s="54">
        <f t="shared" si="5"/>
        <v>0.15331620133949778</v>
      </c>
      <c r="Q33" s="54">
        <f t="shared" si="5"/>
        <v>0.1541432698902373</v>
      </c>
      <c r="R33" s="54">
        <f t="shared" si="5"/>
        <v>0.15817597638870129</v>
      </c>
      <c r="S33" s="54">
        <f t="shared" si="5"/>
        <v>0.15408030495052963</v>
      </c>
      <c r="T33" s="54">
        <f t="shared" si="5"/>
        <v>0.14992365427777601</v>
      </c>
      <c r="U33" s="54">
        <f t="shared" si="5"/>
        <v>0.14659933381132606</v>
      </c>
    </row>
    <row r="34" spans="2:21" ht="15.75" customHeight="1" x14ac:dyDescent="0.35">
      <c r="B34" s="39" t="s">
        <v>14</v>
      </c>
      <c r="C34" s="54">
        <f t="shared" si="5"/>
        <v>4.5743388610721122E-2</v>
      </c>
      <c r="D34" s="54">
        <f t="shared" si="5"/>
        <v>4.3660492153492339E-2</v>
      </c>
      <c r="E34" s="54">
        <f t="shared" si="5"/>
        <v>3.8911483317649966E-2</v>
      </c>
      <c r="F34" s="54">
        <f t="shared" si="5"/>
        <v>3.8149502954200699E-2</v>
      </c>
      <c r="G34" s="54">
        <f t="shared" si="5"/>
        <v>3.8336661054218256E-2</v>
      </c>
      <c r="H34" s="54">
        <f t="shared" si="5"/>
        <v>3.5768201720571158E-2</v>
      </c>
      <c r="I34" s="54">
        <f t="shared" si="5"/>
        <v>3.4298001349245377E-2</v>
      </c>
      <c r="J34" s="54">
        <f t="shared" si="5"/>
        <v>3.2755369851485312E-2</v>
      </c>
      <c r="K34" s="54">
        <f t="shared" si="5"/>
        <v>3.2596463575797693E-2</v>
      </c>
      <c r="L34" s="54">
        <f t="shared" si="5"/>
        <v>3.251367344710912E-2</v>
      </c>
      <c r="M34" s="54">
        <f t="shared" si="5"/>
        <v>3.2295888731731011E-2</v>
      </c>
      <c r="N34" s="54">
        <f t="shared" si="5"/>
        <v>2.9114282920778559E-2</v>
      </c>
      <c r="O34" s="54">
        <f t="shared" si="5"/>
        <v>3.0876500699526164E-2</v>
      </c>
      <c r="P34" s="54">
        <f t="shared" si="5"/>
        <v>3.227724375601345E-2</v>
      </c>
      <c r="Q34" s="54">
        <f t="shared" si="5"/>
        <v>3.245136425327283E-2</v>
      </c>
      <c r="R34" s="54">
        <f t="shared" si="5"/>
        <v>3.3300359007318092E-2</v>
      </c>
      <c r="S34" s="54">
        <f t="shared" si="5"/>
        <v>3.2438108415407882E-2</v>
      </c>
      <c r="T34" s="54">
        <f t="shared" si="5"/>
        <v>3.1563020030743454E-2</v>
      </c>
      <c r="U34" s="54">
        <f t="shared" si="5"/>
        <v>3.0863159865403791E-2</v>
      </c>
    </row>
    <row r="35" spans="2:21" ht="15.75" customHeight="1" x14ac:dyDescent="0.35">
      <c r="B35" s="39" t="s">
        <v>9</v>
      </c>
      <c r="C35" s="54">
        <f t="shared" si="5"/>
        <v>0</v>
      </c>
      <c r="D35" s="54">
        <f t="shared" si="5"/>
        <v>0</v>
      </c>
      <c r="E35" s="54">
        <f t="shared" si="5"/>
        <v>0</v>
      </c>
      <c r="F35" s="54">
        <f t="shared" si="5"/>
        <v>0</v>
      </c>
      <c r="G35" s="54">
        <f t="shared" si="5"/>
        <v>0</v>
      </c>
      <c r="H35" s="54">
        <f t="shared" si="5"/>
        <v>0</v>
      </c>
      <c r="I35" s="54">
        <f t="shared" si="5"/>
        <v>0</v>
      </c>
      <c r="J35" s="54">
        <f t="shared" si="5"/>
        <v>0</v>
      </c>
      <c r="K35" s="54">
        <f t="shared" si="5"/>
        <v>0</v>
      </c>
      <c r="L35" s="54">
        <f t="shared" si="5"/>
        <v>0</v>
      </c>
      <c r="M35" s="54">
        <f t="shared" si="5"/>
        <v>0</v>
      </c>
      <c r="N35" s="54">
        <f t="shared" si="5"/>
        <v>0</v>
      </c>
      <c r="O35" s="54">
        <f t="shared" si="5"/>
        <v>0</v>
      </c>
      <c r="P35" s="54">
        <f t="shared" si="5"/>
        <v>0</v>
      </c>
      <c r="Q35" s="54">
        <f t="shared" si="5"/>
        <v>0</v>
      </c>
      <c r="R35" s="54">
        <f t="shared" si="5"/>
        <v>0</v>
      </c>
      <c r="S35" s="54">
        <f t="shared" si="5"/>
        <v>0</v>
      </c>
      <c r="T35" s="54">
        <f t="shared" si="5"/>
        <v>0</v>
      </c>
      <c r="U35" s="54">
        <f t="shared" si="5"/>
        <v>0</v>
      </c>
    </row>
    <row r="36" spans="2:21" ht="15.75" customHeight="1" x14ac:dyDescent="0.35">
      <c r="B36" s="39" t="s">
        <v>88</v>
      </c>
      <c r="C36" s="54">
        <f t="shared" ref="C36:U36" si="6">SUM(C33:C35)</f>
        <v>0.26302348325590302</v>
      </c>
      <c r="D36" s="54">
        <f t="shared" si="6"/>
        <v>0.25104687421838867</v>
      </c>
      <c r="E36" s="54">
        <f t="shared" si="6"/>
        <v>0.2237401773611391</v>
      </c>
      <c r="F36" s="54">
        <f t="shared" si="6"/>
        <v>0.21935880694993937</v>
      </c>
      <c r="G36" s="54">
        <f t="shared" si="6"/>
        <v>0.22043496192842377</v>
      </c>
      <c r="H36" s="54">
        <f t="shared" si="6"/>
        <v>0.20566637697976395</v>
      </c>
      <c r="I36" s="54">
        <f t="shared" si="6"/>
        <v>0.1972127570251723</v>
      </c>
      <c r="J36" s="54">
        <f t="shared" si="6"/>
        <v>0.18834265967899488</v>
      </c>
      <c r="K36" s="54">
        <f t="shared" si="6"/>
        <v>0.1874289520720166</v>
      </c>
      <c r="L36" s="54">
        <f t="shared" si="6"/>
        <v>0.18695291064421188</v>
      </c>
      <c r="M36" s="54">
        <f t="shared" si="6"/>
        <v>0.18570065329777602</v>
      </c>
      <c r="N36" s="54">
        <f t="shared" si="6"/>
        <v>0.1674064895254882</v>
      </c>
      <c r="O36" s="54">
        <f t="shared" si="6"/>
        <v>0.17753920318092217</v>
      </c>
      <c r="P36" s="54">
        <f t="shared" si="6"/>
        <v>0.18559344509551123</v>
      </c>
      <c r="Q36" s="54">
        <f t="shared" si="6"/>
        <v>0.18659463414351013</v>
      </c>
      <c r="R36" s="54">
        <f t="shared" si="6"/>
        <v>0.19147633539601938</v>
      </c>
      <c r="S36" s="54">
        <f t="shared" si="6"/>
        <v>0.1865184133659375</v>
      </c>
      <c r="T36" s="54">
        <f t="shared" si="6"/>
        <v>0.18148667430851947</v>
      </c>
      <c r="U36" s="54">
        <f t="shared" si="6"/>
        <v>0.17746249367672984</v>
      </c>
    </row>
    <row r="37" spans="2:21" ht="15.75" customHeight="1" x14ac:dyDescent="0.35">
      <c r="B37" s="55"/>
      <c r="C37" s="56"/>
      <c r="D37" s="56"/>
      <c r="E37" s="56"/>
      <c r="F37" s="56"/>
      <c r="G37" s="56"/>
      <c r="H37" s="56"/>
      <c r="I37" s="56"/>
      <c r="J37" s="56"/>
      <c r="K37" s="56"/>
      <c r="L37" s="56"/>
      <c r="M37" s="56"/>
      <c r="N37" s="56"/>
      <c r="O37" s="56"/>
      <c r="P37" s="56"/>
      <c r="Q37" s="56"/>
      <c r="R37" s="55"/>
      <c r="S37" s="55"/>
    </row>
    <row r="38" spans="2:21" ht="15.75" customHeight="1" x14ac:dyDescent="0.35">
      <c r="B38" s="37" t="s">
        <v>19</v>
      </c>
      <c r="C38" s="38">
        <v>2005</v>
      </c>
      <c r="D38" s="38">
        <v>2006</v>
      </c>
      <c r="E38" s="38">
        <v>2007</v>
      </c>
      <c r="F38" s="38">
        <v>2008</v>
      </c>
      <c r="G38" s="38">
        <v>2009</v>
      </c>
      <c r="H38" s="38">
        <v>2010</v>
      </c>
      <c r="I38" s="38">
        <v>2011</v>
      </c>
      <c r="J38" s="38">
        <v>2012</v>
      </c>
      <c r="K38" s="38">
        <v>2013</v>
      </c>
      <c r="L38" s="38">
        <v>2014</v>
      </c>
      <c r="M38" s="38">
        <v>2015</v>
      </c>
      <c r="N38" s="38">
        <v>2016</v>
      </c>
      <c r="O38" s="38">
        <v>2017</v>
      </c>
      <c r="P38" s="38">
        <v>2018</v>
      </c>
      <c r="Q38" s="38">
        <v>2019</v>
      </c>
      <c r="R38" s="37">
        <v>2020</v>
      </c>
      <c r="S38" s="37">
        <v>2021</v>
      </c>
      <c r="T38" s="44">
        <v>2022</v>
      </c>
      <c r="U38" s="44">
        <v>2023</v>
      </c>
    </row>
    <row r="39" spans="2:21" ht="15.75" customHeight="1" x14ac:dyDescent="0.35">
      <c r="B39" s="39" t="s">
        <v>13</v>
      </c>
      <c r="C39" s="57">
        <f t="shared" ref="C39:U40" si="7">(C24*$C$13)/1000</f>
        <v>0.28867212574288453</v>
      </c>
      <c r="D39" s="57">
        <f t="shared" si="7"/>
        <v>0.27552762188621938</v>
      </c>
      <c r="E39" s="57">
        <f t="shared" si="7"/>
        <v>0.24555812208634986</v>
      </c>
      <c r="F39" s="57">
        <f t="shared" si="7"/>
        <v>0.24074950388005284</v>
      </c>
      <c r="G39" s="57">
        <f t="shared" si="7"/>
        <v>0.24193059973287301</v>
      </c>
      <c r="H39" s="57">
        <f t="shared" si="7"/>
        <v>0.22572186141578468</v>
      </c>
      <c r="I39" s="57">
        <f t="shared" si="7"/>
        <v>0.21644388968373149</v>
      </c>
      <c r="J39" s="57">
        <f t="shared" si="7"/>
        <v>0.20670882791369127</v>
      </c>
      <c r="K39" s="57">
        <f t="shared" si="7"/>
        <v>0.20570602043069081</v>
      </c>
      <c r="L39" s="57">
        <f t="shared" si="7"/>
        <v>0.20518355799043653</v>
      </c>
      <c r="M39" s="57">
        <f t="shared" si="7"/>
        <v>0.20380918720917407</v>
      </c>
      <c r="N39" s="57">
        <f t="shared" si="7"/>
        <v>0.18373107448911424</v>
      </c>
      <c r="O39" s="57">
        <f t="shared" si="7"/>
        <v>0.19485187615385471</v>
      </c>
      <c r="P39" s="57">
        <f t="shared" si="7"/>
        <v>0.20369152463676132</v>
      </c>
      <c r="Q39" s="57">
        <f t="shared" si="7"/>
        <v>0.20479034428274381</v>
      </c>
      <c r="R39" s="57">
        <f t="shared" si="7"/>
        <v>0.21014808291641743</v>
      </c>
      <c r="S39" s="57">
        <f t="shared" si="7"/>
        <v>0.20470669086284651</v>
      </c>
      <c r="T39" s="57">
        <f t="shared" si="7"/>
        <v>0.19918428354047388</v>
      </c>
      <c r="U39" s="57">
        <f t="shared" si="7"/>
        <v>0.1947676863493332</v>
      </c>
    </row>
    <row r="40" spans="2:21" ht="15.75" customHeight="1" x14ac:dyDescent="0.35">
      <c r="B40" s="39" t="s">
        <v>14</v>
      </c>
      <c r="C40" s="57">
        <f t="shared" si="7"/>
        <v>6.077335915424377E-2</v>
      </c>
      <c r="D40" s="57">
        <f t="shared" si="7"/>
        <v>5.8006082432496969E-2</v>
      </c>
      <c r="E40" s="57">
        <f t="shared" si="7"/>
        <v>5.1696684979163528E-2</v>
      </c>
      <c r="F40" s="57">
        <f t="shared" si="7"/>
        <v>5.0684339639152351E-2</v>
      </c>
      <c r="G40" s="57">
        <f t="shared" si="7"/>
        <v>5.093299254346139E-2</v>
      </c>
      <c r="H40" s="57">
        <f t="shared" si="7"/>
        <v>4.7520610857330253E-2</v>
      </c>
      <c r="I40" s="57">
        <f t="shared" si="7"/>
        <v>4.5567344649711711E-2</v>
      </c>
      <c r="J40" s="57">
        <f t="shared" si="7"/>
        <v>4.3517848516973337E-2</v>
      </c>
      <c r="K40" s="57">
        <f t="shared" si="7"/>
        <v>4.3306730179274076E-2</v>
      </c>
      <c r="L40" s="57">
        <f t="shared" si="7"/>
        <v>4.3196737579730686E-2</v>
      </c>
      <c r="M40" s="57">
        <f t="shared" si="7"/>
        <v>4.2907395029299772E-2</v>
      </c>
      <c r="N40" s="57">
        <f t="shared" si="7"/>
        <v>3.8680404451891512E-2</v>
      </c>
      <c r="O40" s="57">
        <f t="shared" si="7"/>
        <v>4.1021636643656184E-2</v>
      </c>
      <c r="P40" s="57">
        <f t="shared" si="7"/>
        <v>4.2882623847275016E-2</v>
      </c>
      <c r="Q40" s="57">
        <f t="shared" si="7"/>
        <v>4.3113955365062469E-2</v>
      </c>
      <c r="R40" s="57">
        <f t="shared" si="7"/>
        <v>4.4241905538294032E-2</v>
      </c>
      <c r="S40" s="57">
        <f t="shared" si="7"/>
        <v>4.3096344037613324E-2</v>
      </c>
      <c r="T40" s="57">
        <f t="shared" si="7"/>
        <v>4.1933726612273445E-2</v>
      </c>
      <c r="U40" s="57">
        <f t="shared" si="7"/>
        <v>4.1003912392607894E-2</v>
      </c>
    </row>
    <row r="41" spans="2:21" ht="15.75" customHeight="1" x14ac:dyDescent="0.35">
      <c r="B41" s="39" t="s">
        <v>9</v>
      </c>
      <c r="C41" s="40">
        <f t="shared" ref="C41:U41" si="8">C26*$C$13/1000</f>
        <v>0</v>
      </c>
      <c r="D41" s="40">
        <f t="shared" si="8"/>
        <v>0</v>
      </c>
      <c r="E41" s="40">
        <f t="shared" si="8"/>
        <v>0</v>
      </c>
      <c r="F41" s="40">
        <f t="shared" si="8"/>
        <v>0</v>
      </c>
      <c r="G41" s="40">
        <f t="shared" si="8"/>
        <v>0</v>
      </c>
      <c r="H41" s="40">
        <f t="shared" si="8"/>
        <v>0</v>
      </c>
      <c r="I41" s="40">
        <f t="shared" si="8"/>
        <v>0</v>
      </c>
      <c r="J41" s="40">
        <f t="shared" si="8"/>
        <v>0</v>
      </c>
      <c r="K41" s="40">
        <f t="shared" si="8"/>
        <v>0</v>
      </c>
      <c r="L41" s="40">
        <f t="shared" si="8"/>
        <v>0</v>
      </c>
      <c r="M41" s="40">
        <f t="shared" si="8"/>
        <v>0</v>
      </c>
      <c r="N41" s="40">
        <f t="shared" si="8"/>
        <v>0</v>
      </c>
      <c r="O41" s="40">
        <f t="shared" si="8"/>
        <v>0</v>
      </c>
      <c r="P41" s="40">
        <f t="shared" si="8"/>
        <v>0</v>
      </c>
      <c r="Q41" s="40">
        <f t="shared" si="8"/>
        <v>0</v>
      </c>
      <c r="R41" s="40">
        <f t="shared" si="8"/>
        <v>0</v>
      </c>
      <c r="S41" s="40">
        <f t="shared" si="8"/>
        <v>0</v>
      </c>
      <c r="T41" s="40">
        <f t="shared" si="8"/>
        <v>0</v>
      </c>
      <c r="U41" s="40">
        <f t="shared" si="8"/>
        <v>0</v>
      </c>
    </row>
    <row r="42" spans="2:21" ht="15.75" customHeight="1" x14ac:dyDescent="0.35">
      <c r="B42" s="41"/>
      <c r="C42" s="41"/>
      <c r="D42" s="41"/>
      <c r="E42" s="41"/>
      <c r="F42" s="41"/>
      <c r="G42" s="41"/>
      <c r="H42" s="41"/>
      <c r="I42" s="41"/>
      <c r="J42" s="41"/>
      <c r="K42" s="41"/>
      <c r="L42" s="41"/>
      <c r="M42" s="41"/>
      <c r="N42" s="41"/>
      <c r="O42" s="41"/>
      <c r="P42" s="41"/>
      <c r="Q42" s="41"/>
      <c r="R42" s="41"/>
      <c r="S42" s="41"/>
    </row>
    <row r="43" spans="2:21" ht="15.75" customHeight="1" x14ac:dyDescent="0.35">
      <c r="B43" s="37" t="s">
        <v>20</v>
      </c>
      <c r="C43" s="38">
        <v>2005</v>
      </c>
      <c r="D43" s="38">
        <v>2006</v>
      </c>
      <c r="E43" s="38">
        <v>2007</v>
      </c>
      <c r="F43" s="38">
        <v>2008</v>
      </c>
      <c r="G43" s="38">
        <v>2009</v>
      </c>
      <c r="H43" s="38">
        <v>2010</v>
      </c>
      <c r="I43" s="38">
        <v>2011</v>
      </c>
      <c r="J43" s="38">
        <v>2012</v>
      </c>
      <c r="K43" s="38">
        <v>2013</v>
      </c>
      <c r="L43" s="38">
        <v>2014</v>
      </c>
      <c r="M43" s="38">
        <v>2015</v>
      </c>
      <c r="N43" s="38">
        <v>2016</v>
      </c>
      <c r="O43" s="38">
        <v>2017</v>
      </c>
      <c r="P43" s="38">
        <v>2018</v>
      </c>
      <c r="Q43" s="38">
        <v>2019</v>
      </c>
      <c r="R43" s="37">
        <v>2020</v>
      </c>
      <c r="S43" s="37">
        <v>2021</v>
      </c>
      <c r="T43" s="44">
        <v>2022</v>
      </c>
      <c r="U43" s="44">
        <v>2023</v>
      </c>
    </row>
    <row r="44" spans="2:21" ht="15.75" customHeight="1" x14ac:dyDescent="0.35">
      <c r="B44" s="39" t="s">
        <v>13</v>
      </c>
      <c r="C44" s="47">
        <f t="shared" ref="C44:U46" si="9">(C24*$C$14)/1000</f>
        <v>5.5665090913860897E-2</v>
      </c>
      <c r="D44" s="47">
        <f t="shared" si="9"/>
        <v>5.3130415976625822E-2</v>
      </c>
      <c r="E44" s="47">
        <f t="shared" si="9"/>
        <v>4.7351351140665313E-2</v>
      </c>
      <c r="F44" s="47">
        <f t="shared" si="9"/>
        <v>4.6424097880813052E-2</v>
      </c>
      <c r="G44" s="47">
        <f t="shared" si="9"/>
        <v>4.6651850414439318E-2</v>
      </c>
      <c r="H44" s="47">
        <f t="shared" si="9"/>
        <v>4.3526294423545581E-2</v>
      </c>
      <c r="I44" s="47">
        <f t="shared" si="9"/>
        <v>4.1737208835070802E-2</v>
      </c>
      <c r="J44" s="47">
        <f t="shared" si="9"/>
        <v>3.9859981870095311E-2</v>
      </c>
      <c r="K44" s="47">
        <f t="shared" si="9"/>
        <v>3.9666608957602746E-2</v>
      </c>
      <c r="L44" s="47">
        <f t="shared" si="9"/>
        <v>3.9565861720019663E-2</v>
      </c>
      <c r="M44" s="47">
        <f t="shared" si="9"/>
        <v>3.9300839684062956E-2</v>
      </c>
      <c r="N44" s="47">
        <f t="shared" si="9"/>
        <v>3.5429146263492278E-2</v>
      </c>
      <c r="O44" s="47">
        <f t="shared" si="9"/>
        <v>3.7573587588090977E-2</v>
      </c>
      <c r="P44" s="47">
        <f t="shared" si="9"/>
        <v>3.9278150628880862E-2</v>
      </c>
      <c r="Q44" s="47">
        <f t="shared" si="9"/>
        <v>3.9490037714736977E-2</v>
      </c>
      <c r="R44" s="47">
        <f t="shared" si="9"/>
        <v>4.0523178712914908E-2</v>
      </c>
      <c r="S44" s="47">
        <f t="shared" si="9"/>
        <v>3.947390669684997E-2</v>
      </c>
      <c r="T44" s="47">
        <f t="shared" si="9"/>
        <v>3.8409012381639761E-2</v>
      </c>
      <c r="U44" s="47">
        <f t="shared" si="9"/>
        <v>3.7557353138330203E-2</v>
      </c>
    </row>
    <row r="45" spans="2:21" ht="15.75" customHeight="1" x14ac:dyDescent="0.35">
      <c r="B45" s="39" t="s">
        <v>14</v>
      </c>
      <c r="C45" s="47">
        <f t="shared" si="9"/>
        <v>1.1719020510746648E-2</v>
      </c>
      <c r="D45" s="47">
        <f t="shared" si="9"/>
        <v>1.1185402275513751E-2</v>
      </c>
      <c r="E45" s="47">
        <f t="shared" si="9"/>
        <v>9.9687514404265161E-3</v>
      </c>
      <c r="F45" s="47">
        <f t="shared" si="9"/>
        <v>9.7735393282666547E-3</v>
      </c>
      <c r="G45" s="47">
        <f t="shared" si="9"/>
        <v>9.8214874510330567E-3</v>
      </c>
      <c r="H45" s="47">
        <f t="shared" si="9"/>
        <v>9.1634726312701358E-3</v>
      </c>
      <c r="I45" s="47">
        <f t="shared" si="9"/>
        <v>8.7868212980447679E-3</v>
      </c>
      <c r="J45" s="47">
        <f t="shared" si="9"/>
        <v>8.3916138000471891E-3</v>
      </c>
      <c r="K45" s="47">
        <f t="shared" si="9"/>
        <v>8.3509035256091237E-3</v>
      </c>
      <c r="L45" s="47">
        <f t="shared" si="9"/>
        <v>8.3296934831165268E-3</v>
      </c>
      <c r="M45" s="47">
        <f t="shared" si="9"/>
        <v>8.2738991131768025E-3</v>
      </c>
      <c r="N45" s="47">
        <f t="shared" si="9"/>
        <v>7.4588020054185073E-3</v>
      </c>
      <c r="O45" s="47">
        <f t="shared" si="9"/>
        <v>7.9102654173071781E-3</v>
      </c>
      <c r="P45" s="47">
        <f t="shared" si="9"/>
        <v>8.2691224479691603E-3</v>
      </c>
      <c r="Q45" s="47">
        <f t="shared" si="9"/>
        <v>8.3137304610765607E-3</v>
      </c>
      <c r="R45" s="47">
        <f t="shared" si="9"/>
        <v>8.5312348313986344E-3</v>
      </c>
      <c r="S45" s="47">
        <f t="shared" si="9"/>
        <v>8.3103344416616386E-3</v>
      </c>
      <c r="T45" s="47">
        <f t="shared" si="9"/>
        <v>8.0861451316857035E-3</v>
      </c>
      <c r="U45" s="47">
        <f t="shared" si="9"/>
        <v>7.9068476226605896E-3</v>
      </c>
    </row>
    <row r="46" spans="2:21" ht="15.75" customHeight="1" x14ac:dyDescent="0.35">
      <c r="B46" s="39" t="s">
        <v>9</v>
      </c>
      <c r="C46" s="47">
        <f t="shared" si="9"/>
        <v>0</v>
      </c>
      <c r="D46" s="47">
        <f t="shared" si="9"/>
        <v>0</v>
      </c>
      <c r="E46" s="47">
        <f t="shared" si="9"/>
        <v>0</v>
      </c>
      <c r="F46" s="47">
        <f t="shared" si="9"/>
        <v>0</v>
      </c>
      <c r="G46" s="47">
        <f t="shared" si="9"/>
        <v>0</v>
      </c>
      <c r="H46" s="47">
        <f t="shared" si="9"/>
        <v>0</v>
      </c>
      <c r="I46" s="47">
        <f t="shared" si="9"/>
        <v>0</v>
      </c>
      <c r="J46" s="47">
        <f t="shared" si="9"/>
        <v>0</v>
      </c>
      <c r="K46" s="47">
        <f t="shared" si="9"/>
        <v>0</v>
      </c>
      <c r="L46" s="47">
        <f t="shared" si="9"/>
        <v>0</v>
      </c>
      <c r="M46" s="47">
        <f t="shared" si="9"/>
        <v>0</v>
      </c>
      <c r="N46" s="47">
        <f t="shared" si="9"/>
        <v>0</v>
      </c>
      <c r="O46" s="47">
        <f t="shared" si="9"/>
        <v>0</v>
      </c>
      <c r="P46" s="47">
        <f t="shared" si="9"/>
        <v>0</v>
      </c>
      <c r="Q46" s="47">
        <f t="shared" si="9"/>
        <v>0</v>
      </c>
      <c r="R46" s="47">
        <f t="shared" si="9"/>
        <v>0</v>
      </c>
      <c r="S46" s="47">
        <f t="shared" si="9"/>
        <v>0</v>
      </c>
      <c r="T46" s="47">
        <f t="shared" si="9"/>
        <v>0</v>
      </c>
      <c r="U46" s="47">
        <f t="shared" si="9"/>
        <v>0</v>
      </c>
    </row>
    <row r="47" spans="2:21" ht="15.75" customHeight="1" x14ac:dyDescent="0.35">
      <c r="B47" s="41"/>
      <c r="C47" s="41"/>
      <c r="D47" s="41"/>
      <c r="E47" s="41"/>
      <c r="F47" s="41"/>
      <c r="G47" s="41"/>
      <c r="H47" s="41"/>
      <c r="I47" s="41"/>
      <c r="J47" s="41"/>
      <c r="K47" s="41"/>
      <c r="L47" s="41"/>
      <c r="M47" s="41"/>
      <c r="N47" s="41"/>
      <c r="O47" s="41"/>
      <c r="P47" s="41"/>
      <c r="Q47" s="41"/>
      <c r="R47" s="41"/>
      <c r="S47" s="41"/>
    </row>
    <row r="48" spans="2:21" ht="15.75" customHeight="1" x14ac:dyDescent="0.35">
      <c r="B48" s="58"/>
      <c r="C48" s="59">
        <v>2005</v>
      </c>
      <c r="D48" s="59">
        <v>2006</v>
      </c>
      <c r="E48" s="59">
        <v>2007</v>
      </c>
      <c r="F48" s="59">
        <v>2008</v>
      </c>
      <c r="G48" s="59">
        <v>2009</v>
      </c>
      <c r="H48" s="59">
        <v>2010</v>
      </c>
      <c r="I48" s="59">
        <v>2011</v>
      </c>
      <c r="J48" s="59">
        <v>2012</v>
      </c>
      <c r="K48" s="59">
        <v>2013</v>
      </c>
      <c r="L48" s="59">
        <v>2014</v>
      </c>
      <c r="M48" s="59">
        <v>2015</v>
      </c>
      <c r="N48" s="59">
        <v>2016</v>
      </c>
      <c r="O48" s="59">
        <v>2017</v>
      </c>
      <c r="P48" s="59">
        <v>2018</v>
      </c>
      <c r="Q48" s="59">
        <v>2019</v>
      </c>
      <c r="R48" s="60">
        <v>2020</v>
      </c>
      <c r="S48" s="60">
        <v>2021</v>
      </c>
      <c r="T48" s="61">
        <v>2022</v>
      </c>
      <c r="U48" s="61">
        <v>2023</v>
      </c>
    </row>
    <row r="49" spans="2:24" ht="15.75" customHeight="1" x14ac:dyDescent="0.35">
      <c r="B49" s="60" t="s">
        <v>192</v>
      </c>
      <c r="C49" s="62">
        <f t="shared" ref="C49:U49" si="10">C29*$C$12</f>
        <v>0.26302348325590302</v>
      </c>
      <c r="D49" s="62">
        <f t="shared" si="10"/>
        <v>0.25104687421838867</v>
      </c>
      <c r="E49" s="62">
        <f t="shared" si="10"/>
        <v>0.22374017736113913</v>
      </c>
      <c r="F49" s="62">
        <f t="shared" si="10"/>
        <v>0.21935880694993937</v>
      </c>
      <c r="G49" s="62">
        <f t="shared" si="10"/>
        <v>0.22043496192842374</v>
      </c>
      <c r="H49" s="62">
        <f t="shared" si="10"/>
        <v>0.20566637697976392</v>
      </c>
      <c r="I49" s="62">
        <f t="shared" si="10"/>
        <v>0.19721275702517235</v>
      </c>
      <c r="J49" s="62">
        <f t="shared" si="10"/>
        <v>0.18834265967899488</v>
      </c>
      <c r="K49" s="62">
        <f t="shared" si="10"/>
        <v>0.1874289520720166</v>
      </c>
      <c r="L49" s="62">
        <f t="shared" si="10"/>
        <v>0.18695291064421191</v>
      </c>
      <c r="M49" s="62">
        <f t="shared" si="10"/>
        <v>0.18570065329777605</v>
      </c>
      <c r="N49" s="62">
        <f t="shared" si="10"/>
        <v>0.16740648952548823</v>
      </c>
      <c r="O49" s="62">
        <f t="shared" si="10"/>
        <v>0.17753920318092223</v>
      </c>
      <c r="P49" s="62">
        <f t="shared" si="10"/>
        <v>0.18559344509551123</v>
      </c>
      <c r="Q49" s="62">
        <f t="shared" si="10"/>
        <v>0.1865946341435101</v>
      </c>
      <c r="R49" s="62">
        <f t="shared" si="10"/>
        <v>0.19147633539601938</v>
      </c>
      <c r="S49" s="62">
        <f t="shared" si="10"/>
        <v>0.18651841336593752</v>
      </c>
      <c r="T49" s="62">
        <f t="shared" si="10"/>
        <v>0.18148667430851947</v>
      </c>
      <c r="U49" s="62">
        <f t="shared" si="10"/>
        <v>0.17746249367672987</v>
      </c>
    </row>
    <row r="50" spans="2:24" ht="15.75" customHeight="1" x14ac:dyDescent="0.35">
      <c r="B50" s="60" t="s">
        <v>352</v>
      </c>
      <c r="C50" s="63">
        <f t="shared" ref="C50:U50" si="11">C49*10^3</f>
        <v>263.02348325590305</v>
      </c>
      <c r="D50" s="63">
        <f t="shared" si="11"/>
        <v>251.04687421838867</v>
      </c>
      <c r="E50" s="63">
        <f t="shared" si="11"/>
        <v>223.74017736113913</v>
      </c>
      <c r="F50" s="63">
        <f t="shared" si="11"/>
        <v>219.35880694993938</v>
      </c>
      <c r="G50" s="63">
        <f t="shared" si="11"/>
        <v>220.43496192842375</v>
      </c>
      <c r="H50" s="63">
        <f t="shared" si="11"/>
        <v>205.66637697976392</v>
      </c>
      <c r="I50" s="63">
        <f t="shared" si="11"/>
        <v>197.21275702517235</v>
      </c>
      <c r="J50" s="63">
        <f t="shared" si="11"/>
        <v>188.34265967899489</v>
      </c>
      <c r="K50" s="63">
        <f t="shared" si="11"/>
        <v>187.42895207201659</v>
      </c>
      <c r="L50" s="63">
        <f t="shared" si="11"/>
        <v>186.9529106442119</v>
      </c>
      <c r="M50" s="63">
        <f t="shared" si="11"/>
        <v>185.70065329777606</v>
      </c>
      <c r="N50" s="63">
        <f t="shared" si="11"/>
        <v>167.40648952548824</v>
      </c>
      <c r="O50" s="63">
        <f t="shared" si="11"/>
        <v>177.53920318092221</v>
      </c>
      <c r="P50" s="63">
        <f t="shared" si="11"/>
        <v>185.59344509551124</v>
      </c>
      <c r="Q50" s="63">
        <f t="shared" si="11"/>
        <v>186.59463414351009</v>
      </c>
      <c r="R50" s="63">
        <f t="shared" si="11"/>
        <v>191.47633539601938</v>
      </c>
      <c r="S50" s="63">
        <f t="shared" si="11"/>
        <v>186.51841336593753</v>
      </c>
      <c r="T50" s="63">
        <f t="shared" si="11"/>
        <v>181.48667430851947</v>
      </c>
      <c r="U50" s="63">
        <f t="shared" si="11"/>
        <v>177.46249367672988</v>
      </c>
      <c r="V50" s="41"/>
      <c r="W50" s="41"/>
      <c r="X50" s="41"/>
    </row>
    <row r="51" spans="2:24" ht="15.75" customHeight="1" x14ac:dyDescent="0.35">
      <c r="B51" s="60" t="s">
        <v>353</v>
      </c>
      <c r="C51" s="63">
        <f t="shared" ref="C51:U51" si="12">C49*10^6</f>
        <v>263023.483255903</v>
      </c>
      <c r="D51" s="63">
        <f t="shared" si="12"/>
        <v>251046.87421838866</v>
      </c>
      <c r="E51" s="63">
        <f t="shared" si="12"/>
        <v>223740.17736113913</v>
      </c>
      <c r="F51" s="63">
        <f t="shared" si="12"/>
        <v>219358.80694993938</v>
      </c>
      <c r="G51" s="63">
        <f t="shared" si="12"/>
        <v>220434.96192842373</v>
      </c>
      <c r="H51" s="63">
        <f t="shared" si="12"/>
        <v>205666.37697976391</v>
      </c>
      <c r="I51" s="63">
        <f t="shared" si="12"/>
        <v>197212.75702517235</v>
      </c>
      <c r="J51" s="63">
        <f t="shared" si="12"/>
        <v>188342.65967899488</v>
      </c>
      <c r="K51" s="63">
        <f t="shared" si="12"/>
        <v>187428.9520720166</v>
      </c>
      <c r="L51" s="63">
        <f t="shared" si="12"/>
        <v>186952.91064421189</v>
      </c>
      <c r="M51" s="63">
        <f t="shared" si="12"/>
        <v>185700.65329777604</v>
      </c>
      <c r="N51" s="63">
        <f t="shared" si="12"/>
        <v>167406.48952548823</v>
      </c>
      <c r="O51" s="63">
        <f t="shared" si="12"/>
        <v>177539.20318092222</v>
      </c>
      <c r="P51" s="63">
        <f t="shared" si="12"/>
        <v>185593.44509551124</v>
      </c>
      <c r="Q51" s="63">
        <f t="shared" si="12"/>
        <v>186594.63414351011</v>
      </c>
      <c r="R51" s="63">
        <f t="shared" si="12"/>
        <v>191476.33539601939</v>
      </c>
      <c r="S51" s="63">
        <f t="shared" si="12"/>
        <v>186518.41336593754</v>
      </c>
      <c r="T51" s="63">
        <f t="shared" si="12"/>
        <v>181486.67430851946</v>
      </c>
      <c r="U51" s="63">
        <f t="shared" si="12"/>
        <v>177462.49367672988</v>
      </c>
    </row>
    <row r="52" spans="2:24" ht="15.75" customHeight="1" x14ac:dyDescent="0.35">
      <c r="B52" s="58"/>
      <c r="C52" s="59">
        <v>2005</v>
      </c>
      <c r="D52" s="59">
        <v>2006</v>
      </c>
      <c r="E52" s="59">
        <v>2007</v>
      </c>
      <c r="F52" s="59">
        <v>2008</v>
      </c>
      <c r="G52" s="59">
        <v>2009</v>
      </c>
      <c r="H52" s="59">
        <v>2010</v>
      </c>
      <c r="I52" s="59">
        <v>2011</v>
      </c>
      <c r="J52" s="59">
        <v>2012</v>
      </c>
      <c r="K52" s="59">
        <v>2013</v>
      </c>
      <c r="L52" s="59">
        <v>2014</v>
      </c>
      <c r="M52" s="59">
        <v>2015</v>
      </c>
      <c r="N52" s="59">
        <v>2016</v>
      </c>
      <c r="O52" s="59">
        <v>2017</v>
      </c>
      <c r="P52" s="59">
        <v>2018</v>
      </c>
      <c r="Q52" s="59">
        <v>2019</v>
      </c>
      <c r="R52" s="60">
        <v>2020</v>
      </c>
      <c r="S52" s="60">
        <v>2021</v>
      </c>
      <c r="T52" s="61">
        <v>2022</v>
      </c>
      <c r="U52" s="61">
        <v>2023</v>
      </c>
    </row>
    <row r="53" spans="2:24" ht="15.75" customHeight="1" x14ac:dyDescent="0.35">
      <c r="B53" s="60" t="s">
        <v>193</v>
      </c>
      <c r="C53" s="52">
        <f t="shared" ref="C53:U53" si="13">C29*$C$13</f>
        <v>0.34944548489712834</v>
      </c>
      <c r="D53" s="52">
        <f t="shared" si="13"/>
        <v>0.33353370431871637</v>
      </c>
      <c r="E53" s="52">
        <f t="shared" si="13"/>
        <v>0.29725480706551338</v>
      </c>
      <c r="F53" s="52">
        <f t="shared" si="13"/>
        <v>0.29143384351920515</v>
      </c>
      <c r="G53" s="52">
        <f t="shared" si="13"/>
        <v>0.29286359227633441</v>
      </c>
      <c r="H53" s="52">
        <f t="shared" si="13"/>
        <v>0.27324247227311493</v>
      </c>
      <c r="I53" s="52">
        <f t="shared" si="13"/>
        <v>0.26201123433344325</v>
      </c>
      <c r="J53" s="52">
        <f t="shared" si="13"/>
        <v>0.25022667643066465</v>
      </c>
      <c r="K53" s="52">
        <f t="shared" si="13"/>
        <v>0.24901275060996489</v>
      </c>
      <c r="L53" s="52">
        <f t="shared" si="13"/>
        <v>0.24838029557016722</v>
      </c>
      <c r="M53" s="52">
        <f t="shared" si="13"/>
        <v>0.24671658223847387</v>
      </c>
      <c r="N53" s="52">
        <f t="shared" si="13"/>
        <v>0.22241147894100577</v>
      </c>
      <c r="O53" s="52">
        <f t="shared" si="13"/>
        <v>0.23587351279751095</v>
      </c>
      <c r="P53" s="52">
        <f t="shared" si="13"/>
        <v>0.24657414848403633</v>
      </c>
      <c r="Q53" s="52">
        <f t="shared" si="13"/>
        <v>0.24790429964780628</v>
      </c>
      <c r="R53" s="52">
        <f t="shared" si="13"/>
        <v>0.25438998845471145</v>
      </c>
      <c r="S53" s="52">
        <f t="shared" si="13"/>
        <v>0.24780303490045985</v>
      </c>
      <c r="T53" s="52">
        <f t="shared" si="13"/>
        <v>0.24111801015274731</v>
      </c>
      <c r="U53" s="52">
        <f t="shared" si="13"/>
        <v>0.23577159874194109</v>
      </c>
    </row>
    <row r="54" spans="2:24" ht="15.75" customHeight="1" x14ac:dyDescent="0.35">
      <c r="B54" s="60" t="s">
        <v>354</v>
      </c>
      <c r="C54" s="63">
        <f>C53*10^6</f>
        <v>349445.48489712836</v>
      </c>
      <c r="D54" s="63">
        <f t="shared" ref="D54:U54" si="14">D53*10^6</f>
        <v>333533.70431871637</v>
      </c>
      <c r="E54" s="63">
        <f t="shared" si="14"/>
        <v>297254.80706551339</v>
      </c>
      <c r="F54" s="63">
        <f t="shared" si="14"/>
        <v>291433.84351920517</v>
      </c>
      <c r="G54" s="63">
        <f t="shared" si="14"/>
        <v>292863.59227633441</v>
      </c>
      <c r="H54" s="63">
        <f t="shared" si="14"/>
        <v>273242.47227311495</v>
      </c>
      <c r="I54" s="63">
        <f t="shared" si="14"/>
        <v>262011.23433344325</v>
      </c>
      <c r="J54" s="63">
        <f t="shared" si="14"/>
        <v>250226.67643066467</v>
      </c>
      <c r="K54" s="63">
        <f t="shared" si="14"/>
        <v>249012.75060996489</v>
      </c>
      <c r="L54" s="63">
        <f t="shared" si="14"/>
        <v>248380.29557016722</v>
      </c>
      <c r="M54" s="63">
        <f t="shared" si="14"/>
        <v>246716.58223847387</v>
      </c>
      <c r="N54" s="63">
        <f t="shared" si="14"/>
        <v>222411.47894100577</v>
      </c>
      <c r="O54" s="63">
        <f t="shared" si="14"/>
        <v>235873.51279751095</v>
      </c>
      <c r="P54" s="63">
        <f t="shared" si="14"/>
        <v>246574.14848403633</v>
      </c>
      <c r="Q54" s="63">
        <f t="shared" si="14"/>
        <v>247904.29964780627</v>
      </c>
      <c r="R54" s="63">
        <f t="shared" si="14"/>
        <v>254389.98845471145</v>
      </c>
      <c r="S54" s="63">
        <f t="shared" si="14"/>
        <v>247803.03490045984</v>
      </c>
      <c r="T54" s="63">
        <f t="shared" si="14"/>
        <v>241118.0101527473</v>
      </c>
      <c r="U54" s="63">
        <f t="shared" si="14"/>
        <v>235771.5987419411</v>
      </c>
    </row>
    <row r="55" spans="2:24" ht="15.75" customHeight="1" x14ac:dyDescent="0.35">
      <c r="B55" s="58"/>
      <c r="C55" s="59">
        <v>2005</v>
      </c>
      <c r="D55" s="59">
        <v>2006</v>
      </c>
      <c r="E55" s="59">
        <v>2007</v>
      </c>
      <c r="F55" s="59">
        <v>2008</v>
      </c>
      <c r="G55" s="59">
        <v>2009</v>
      </c>
      <c r="H55" s="59">
        <v>2010</v>
      </c>
      <c r="I55" s="59">
        <v>2011</v>
      </c>
      <c r="J55" s="59">
        <v>2012</v>
      </c>
      <c r="K55" s="59">
        <v>2013</v>
      </c>
      <c r="L55" s="59">
        <v>2014</v>
      </c>
      <c r="M55" s="59">
        <v>2015</v>
      </c>
      <c r="N55" s="59">
        <v>2016</v>
      </c>
      <c r="O55" s="59">
        <v>2017</v>
      </c>
      <c r="P55" s="59">
        <v>2018</v>
      </c>
      <c r="Q55" s="59">
        <v>2019</v>
      </c>
      <c r="R55" s="60">
        <v>2020</v>
      </c>
      <c r="S55" s="60">
        <v>2021</v>
      </c>
      <c r="T55" s="61">
        <v>2022</v>
      </c>
      <c r="U55" s="61">
        <v>2023</v>
      </c>
    </row>
    <row r="56" spans="2:24" ht="15.75" customHeight="1" x14ac:dyDescent="0.35">
      <c r="B56" s="61" t="s">
        <v>194</v>
      </c>
      <c r="C56" s="63">
        <f t="shared" ref="C56:U56" si="15">C29*$C$14</f>
        <v>6.738411142460754E-2</v>
      </c>
      <c r="D56" s="63">
        <f t="shared" si="15"/>
        <v>6.431581825213957E-2</v>
      </c>
      <c r="E56" s="63">
        <f t="shared" si="15"/>
        <v>5.7320102581091832E-2</v>
      </c>
      <c r="F56" s="63">
        <f t="shared" si="15"/>
        <v>5.6197637209079707E-2</v>
      </c>
      <c r="G56" s="63">
        <f t="shared" si="15"/>
        <v>5.6473337865472366E-2</v>
      </c>
      <c r="H56" s="63">
        <f t="shared" si="15"/>
        <v>5.2689767054815713E-2</v>
      </c>
      <c r="I56" s="63">
        <f t="shared" si="15"/>
        <v>5.0524030133115579E-2</v>
      </c>
      <c r="J56" s="63">
        <f t="shared" si="15"/>
        <v>4.8251595670142498E-2</v>
      </c>
      <c r="K56" s="63">
        <f t="shared" si="15"/>
        <v>4.8017512483211872E-2</v>
      </c>
      <c r="L56" s="63">
        <f t="shared" si="15"/>
        <v>4.7895555203136188E-2</v>
      </c>
      <c r="M56" s="63">
        <f t="shared" si="15"/>
        <v>4.7574738797239766E-2</v>
      </c>
      <c r="N56" s="63">
        <f t="shared" si="15"/>
        <v>4.2887948268910792E-2</v>
      </c>
      <c r="O56" s="63">
        <f t="shared" si="15"/>
        <v>4.5483853005398166E-2</v>
      </c>
      <c r="P56" s="63">
        <f t="shared" si="15"/>
        <v>4.754727307685002E-2</v>
      </c>
      <c r="Q56" s="63">
        <f t="shared" si="15"/>
        <v>4.7803768175813541E-2</v>
      </c>
      <c r="R56" s="63">
        <f t="shared" si="15"/>
        <v>4.9054413544313537E-2</v>
      </c>
      <c r="S56" s="63">
        <f t="shared" si="15"/>
        <v>4.778424113851161E-2</v>
      </c>
      <c r="T56" s="63">
        <f t="shared" si="15"/>
        <v>4.6495157513325468E-2</v>
      </c>
      <c r="U56" s="63">
        <f t="shared" si="15"/>
        <v>4.5464200760990787E-2</v>
      </c>
    </row>
    <row r="57" spans="2:24" ht="15.75" customHeight="1" x14ac:dyDescent="0.35">
      <c r="B57" s="61" t="s">
        <v>355</v>
      </c>
      <c r="C57" s="53">
        <f>C56*10^6</f>
        <v>67384.111424607545</v>
      </c>
      <c r="D57" s="53">
        <f t="shared" ref="D57:T57" si="16">D56*10^6</f>
        <v>64315.818252139572</v>
      </c>
      <c r="E57" s="53">
        <f t="shared" si="16"/>
        <v>57320.102581091829</v>
      </c>
      <c r="F57" s="53">
        <f t="shared" si="16"/>
        <v>56197.637209079709</v>
      </c>
      <c r="G57" s="53">
        <f t="shared" si="16"/>
        <v>56473.337865472364</v>
      </c>
      <c r="H57" s="53">
        <f t="shared" si="16"/>
        <v>52689.767054815711</v>
      </c>
      <c r="I57" s="53">
        <f t="shared" si="16"/>
        <v>50524.030133115579</v>
      </c>
      <c r="J57" s="53">
        <f t="shared" si="16"/>
        <v>48251.595670142495</v>
      </c>
      <c r="K57" s="53">
        <f t="shared" si="16"/>
        <v>48017.512483211874</v>
      </c>
      <c r="L57" s="53">
        <f t="shared" si="16"/>
        <v>47895.555203136188</v>
      </c>
      <c r="M57" s="53">
        <f t="shared" si="16"/>
        <v>47574.738797239763</v>
      </c>
      <c r="N57" s="53">
        <f t="shared" si="16"/>
        <v>42887.94826891079</v>
      </c>
      <c r="O57" s="53">
        <f t="shared" si="16"/>
        <v>45483.853005398167</v>
      </c>
      <c r="P57" s="53">
        <f t="shared" si="16"/>
        <v>47547.273076850019</v>
      </c>
      <c r="Q57" s="53">
        <f t="shared" si="16"/>
        <v>47803.768175813544</v>
      </c>
      <c r="R57" s="53">
        <f t="shared" si="16"/>
        <v>49054.413544313538</v>
      </c>
      <c r="S57" s="53">
        <f t="shared" si="16"/>
        <v>47784.241138511607</v>
      </c>
      <c r="T57" s="53">
        <f t="shared" si="16"/>
        <v>46495.157513325466</v>
      </c>
      <c r="U57" s="53">
        <f>U56*10^6</f>
        <v>45464.200760990789</v>
      </c>
    </row>
    <row r="58" spans="2:24" ht="15.75" customHeight="1" x14ac:dyDescent="0.35">
      <c r="B58" s="41"/>
      <c r="C58" s="41"/>
      <c r="D58" s="41"/>
      <c r="E58" s="41"/>
      <c r="F58" s="41"/>
      <c r="G58" s="41"/>
      <c r="H58" s="41"/>
      <c r="I58" s="41"/>
      <c r="J58" s="41"/>
      <c r="K58" s="41"/>
      <c r="L58" s="41"/>
      <c r="M58" s="41"/>
      <c r="N58" s="41"/>
    </row>
    <row r="59" spans="2:24" ht="15.75" customHeight="1" x14ac:dyDescent="0.35">
      <c r="B59" s="41"/>
      <c r="C59" s="41"/>
      <c r="D59" s="41"/>
      <c r="E59" s="41"/>
      <c r="F59" s="41"/>
      <c r="G59" s="41"/>
      <c r="H59" s="41"/>
      <c r="I59" s="41"/>
      <c r="J59" s="41"/>
      <c r="K59" s="41"/>
      <c r="L59" s="41"/>
      <c r="M59" s="41"/>
      <c r="N59" s="41"/>
    </row>
    <row r="60" spans="2:24" ht="15.75" customHeight="1" x14ac:dyDescent="0.35">
      <c r="B60" s="41"/>
      <c r="C60" s="41"/>
      <c r="D60" s="41"/>
      <c r="E60" s="41"/>
      <c r="F60" s="41"/>
      <c r="G60" s="41"/>
      <c r="H60" s="41"/>
      <c r="I60" s="41"/>
      <c r="J60" s="41"/>
      <c r="K60" s="41"/>
      <c r="L60" s="41"/>
      <c r="M60" s="41"/>
      <c r="N60" s="41"/>
    </row>
    <row r="61" spans="2:24" ht="15.75" customHeight="1" x14ac:dyDescent="0.35">
      <c r="B61" s="41"/>
      <c r="C61" s="41"/>
      <c r="D61" s="41"/>
      <c r="E61" s="41"/>
      <c r="F61" s="41"/>
      <c r="G61" s="41"/>
      <c r="H61" s="41"/>
      <c r="I61" s="41"/>
      <c r="J61" s="41"/>
      <c r="K61" s="41"/>
      <c r="L61" s="41"/>
      <c r="M61" s="41"/>
      <c r="N61" s="41"/>
    </row>
    <row r="62" spans="2:24" ht="15.75" customHeight="1" x14ac:dyDescent="0.35">
      <c r="B62" s="41"/>
      <c r="C62" s="41"/>
      <c r="D62" s="41"/>
      <c r="E62" s="41"/>
      <c r="F62" s="41"/>
      <c r="G62" s="41"/>
      <c r="H62" s="41"/>
      <c r="I62" s="41"/>
      <c r="J62" s="41"/>
      <c r="K62" s="41"/>
      <c r="L62" s="41"/>
      <c r="M62" s="41"/>
      <c r="N62" s="41"/>
    </row>
    <row r="63" spans="2:24" ht="15.75" customHeight="1" x14ac:dyDescent="0.35">
      <c r="B63" s="41"/>
      <c r="C63" s="41"/>
      <c r="D63" s="41"/>
      <c r="E63" s="41"/>
      <c r="F63" s="41"/>
      <c r="G63" s="41"/>
      <c r="H63" s="41"/>
      <c r="I63" s="41"/>
      <c r="J63" s="41"/>
      <c r="K63" s="41"/>
      <c r="L63" s="41"/>
      <c r="M63" s="41"/>
      <c r="N63" s="41"/>
    </row>
    <row r="64" spans="2:24" ht="15.75" customHeight="1" x14ac:dyDescent="0.35">
      <c r="B64" s="41"/>
      <c r="C64" s="41"/>
      <c r="D64" s="41"/>
      <c r="E64" s="41"/>
      <c r="F64" s="41"/>
      <c r="G64" s="41"/>
      <c r="H64" s="41"/>
      <c r="I64" s="41"/>
      <c r="J64" s="41"/>
      <c r="K64" s="41"/>
      <c r="L64" s="41"/>
      <c r="M64" s="41"/>
      <c r="N64" s="41"/>
    </row>
    <row r="65" spans="2:14" ht="15.75" customHeight="1" x14ac:dyDescent="0.35">
      <c r="B65" s="41"/>
      <c r="C65" s="41"/>
      <c r="D65" s="41"/>
      <c r="E65" s="41"/>
      <c r="F65" s="41"/>
      <c r="G65" s="41"/>
      <c r="H65" s="41"/>
      <c r="I65" s="41"/>
      <c r="J65" s="41"/>
      <c r="K65" s="41"/>
      <c r="L65" s="41"/>
      <c r="M65" s="41"/>
      <c r="N65" s="41"/>
    </row>
    <row r="66" spans="2:14" ht="15.75" customHeight="1" x14ac:dyDescent="0.35">
      <c r="B66" s="41"/>
      <c r="C66" s="41"/>
      <c r="D66" s="41"/>
      <c r="E66" s="41"/>
      <c r="F66" s="41"/>
      <c r="G66" s="41"/>
      <c r="H66" s="41"/>
      <c r="I66" s="41"/>
      <c r="J66" s="41"/>
      <c r="K66" s="41"/>
      <c r="L66" s="41"/>
      <c r="M66" s="41"/>
      <c r="N66" s="41"/>
    </row>
    <row r="67" spans="2:14" ht="15.75" customHeight="1" x14ac:dyDescent="0.35">
      <c r="B67" s="41"/>
      <c r="C67" s="41"/>
      <c r="D67" s="41"/>
      <c r="E67" s="41"/>
      <c r="F67" s="41"/>
      <c r="G67" s="41"/>
      <c r="H67" s="41"/>
      <c r="I67" s="41"/>
      <c r="J67" s="41"/>
      <c r="K67" s="41"/>
      <c r="L67" s="41"/>
      <c r="M67" s="41"/>
      <c r="N67" s="41"/>
    </row>
    <row r="68" spans="2:14" ht="15.75" customHeight="1" x14ac:dyDescent="0.35">
      <c r="B68" s="41"/>
      <c r="C68" s="41"/>
      <c r="D68" s="41"/>
      <c r="E68" s="41"/>
      <c r="F68" s="41"/>
      <c r="G68" s="41"/>
      <c r="H68" s="41"/>
      <c r="I68" s="41"/>
      <c r="J68" s="41"/>
      <c r="K68" s="41"/>
      <c r="L68" s="41"/>
      <c r="M68" s="41"/>
      <c r="N68" s="41"/>
    </row>
    <row r="69" spans="2:14" ht="15.75" customHeight="1" x14ac:dyDescent="0.35">
      <c r="B69" s="41"/>
      <c r="C69" s="41"/>
      <c r="D69" s="41"/>
      <c r="E69" s="41"/>
      <c r="F69" s="41"/>
      <c r="G69" s="41"/>
      <c r="H69" s="41"/>
      <c r="I69" s="41"/>
      <c r="J69" s="41"/>
      <c r="K69" s="41"/>
      <c r="L69" s="41"/>
      <c r="M69" s="41"/>
      <c r="N69" s="41"/>
    </row>
    <row r="70" spans="2:14" ht="15.75" customHeight="1" x14ac:dyDescent="0.35">
      <c r="B70" s="41"/>
      <c r="C70" s="41"/>
      <c r="D70" s="41"/>
      <c r="E70" s="41"/>
      <c r="F70" s="41"/>
      <c r="G70" s="41"/>
      <c r="H70" s="41"/>
      <c r="I70" s="41"/>
      <c r="J70" s="41"/>
      <c r="K70" s="41"/>
      <c r="L70" s="41"/>
      <c r="M70" s="41"/>
      <c r="N70" s="41"/>
    </row>
    <row r="71" spans="2:14" ht="15.75" customHeight="1" x14ac:dyDescent="0.35">
      <c r="B71" s="41"/>
      <c r="C71" s="41"/>
      <c r="D71" s="41"/>
      <c r="E71" s="41"/>
      <c r="F71" s="41"/>
      <c r="G71" s="41"/>
      <c r="H71" s="41"/>
      <c r="I71" s="41"/>
      <c r="J71" s="41"/>
      <c r="K71" s="41"/>
      <c r="L71" s="41"/>
      <c r="M71" s="41"/>
      <c r="N71" s="41"/>
    </row>
    <row r="72" spans="2:14" ht="15.75" customHeight="1" x14ac:dyDescent="0.35"/>
    <row r="73" spans="2:14" ht="15.75" customHeight="1" x14ac:dyDescent="0.35"/>
    <row r="74" spans="2:14" ht="15.75" customHeight="1" x14ac:dyDescent="0.35"/>
    <row r="75" spans="2:14" ht="15.75" customHeight="1" x14ac:dyDescent="0.35"/>
    <row r="76" spans="2:14" ht="15.75" customHeight="1" x14ac:dyDescent="0.35"/>
    <row r="77" spans="2:14" ht="15.75" customHeight="1" x14ac:dyDescent="0.35"/>
    <row r="78" spans="2:14" ht="15.75" customHeight="1" x14ac:dyDescent="0.35"/>
    <row r="79" spans="2:14" ht="15.75" customHeight="1" x14ac:dyDescent="0.35"/>
    <row r="80" spans="2:14" ht="15.75" customHeight="1" x14ac:dyDescent="0.35"/>
    <row r="81" s="36" customFormat="1" ht="15.75" customHeight="1" x14ac:dyDescent="0.35"/>
    <row r="82" s="36" customFormat="1" ht="15.75" customHeight="1" x14ac:dyDescent="0.35"/>
    <row r="83" s="36" customFormat="1" ht="15.75" customHeight="1" x14ac:dyDescent="0.35"/>
    <row r="84" s="36" customFormat="1" ht="15.75" customHeight="1" x14ac:dyDescent="0.35"/>
    <row r="85" s="36" customFormat="1" ht="15.75" customHeight="1" x14ac:dyDescent="0.35"/>
    <row r="86" s="36" customFormat="1" ht="15.75" customHeight="1" x14ac:dyDescent="0.35"/>
    <row r="87" s="36" customFormat="1" ht="15.75" customHeight="1" x14ac:dyDescent="0.35"/>
    <row r="88" s="36" customFormat="1" ht="15.75" customHeight="1" x14ac:dyDescent="0.35"/>
    <row r="89" s="36" customFormat="1" ht="15.75" customHeight="1" x14ac:dyDescent="0.35"/>
    <row r="90" s="36" customFormat="1" ht="15.75" customHeight="1" x14ac:dyDescent="0.35"/>
    <row r="91" s="36" customFormat="1" ht="15.75" customHeight="1" x14ac:dyDescent="0.35"/>
    <row r="92" s="36" customFormat="1" ht="15.75" customHeight="1" x14ac:dyDescent="0.35"/>
    <row r="93" s="36" customFormat="1" ht="15.75" customHeight="1" x14ac:dyDescent="0.35"/>
    <row r="94" s="36" customFormat="1" ht="15.75" customHeight="1" x14ac:dyDescent="0.35"/>
    <row r="95" s="36" customFormat="1" ht="15.75" customHeight="1" x14ac:dyDescent="0.35"/>
    <row r="96" s="36" customFormat="1" ht="15.75" customHeight="1" x14ac:dyDescent="0.35"/>
    <row r="97" s="36" customFormat="1" ht="15.75" customHeight="1" x14ac:dyDescent="0.35"/>
    <row r="98" s="36" customFormat="1" ht="15.75" customHeight="1" x14ac:dyDescent="0.35"/>
    <row r="99" s="36" customFormat="1" ht="15.75" customHeight="1" x14ac:dyDescent="0.35"/>
    <row r="100" s="36" customFormat="1" ht="15.75" customHeight="1" x14ac:dyDescent="0.35"/>
    <row r="101" s="36" customFormat="1" ht="15.75" customHeight="1" x14ac:dyDescent="0.35"/>
    <row r="102" s="36" customFormat="1" ht="15.75" customHeight="1" x14ac:dyDescent="0.35"/>
    <row r="103" s="36" customFormat="1" ht="15.75" customHeight="1" x14ac:dyDescent="0.35"/>
    <row r="104" s="36" customFormat="1" ht="15.75" customHeight="1" x14ac:dyDescent="0.35"/>
    <row r="105" s="36" customFormat="1" ht="15.75" customHeight="1" x14ac:dyDescent="0.35"/>
    <row r="106" s="36" customFormat="1" ht="15.75" customHeight="1" x14ac:dyDescent="0.35"/>
    <row r="107" s="36" customFormat="1" ht="15.75" customHeight="1" x14ac:dyDescent="0.35"/>
    <row r="108" s="36" customFormat="1" ht="15.75" customHeight="1" x14ac:dyDescent="0.35"/>
    <row r="109" s="36" customFormat="1" ht="15.75" customHeight="1" x14ac:dyDescent="0.35"/>
    <row r="110" s="36" customFormat="1" ht="15.75" customHeight="1" x14ac:dyDescent="0.35"/>
    <row r="111" s="36" customFormat="1" ht="15.75" customHeight="1" x14ac:dyDescent="0.35"/>
    <row r="112" s="36" customFormat="1" ht="15.75" customHeight="1" x14ac:dyDescent="0.35"/>
    <row r="113" s="36" customFormat="1" ht="15.75" customHeight="1" x14ac:dyDescent="0.35"/>
    <row r="114" s="36" customFormat="1" ht="15.75" customHeight="1" x14ac:dyDescent="0.35"/>
    <row r="115" s="36" customFormat="1" ht="15.75" customHeight="1" x14ac:dyDescent="0.35"/>
    <row r="116" s="36" customFormat="1" ht="15.75" customHeight="1" x14ac:dyDescent="0.35"/>
    <row r="117" s="36" customFormat="1" ht="15.75" customHeight="1" x14ac:dyDescent="0.35"/>
    <row r="118" s="36" customFormat="1" ht="15.75" customHeight="1" x14ac:dyDescent="0.35"/>
    <row r="119" s="36" customFormat="1" ht="15.75" customHeight="1" x14ac:dyDescent="0.35"/>
    <row r="120" s="36" customFormat="1" ht="15.75" customHeight="1" x14ac:dyDescent="0.35"/>
    <row r="121" s="36" customFormat="1" ht="15.75" customHeight="1" x14ac:dyDescent="0.35"/>
    <row r="122" s="36" customFormat="1" ht="15.75" customHeight="1" x14ac:dyDescent="0.35"/>
    <row r="123" s="36" customFormat="1" ht="15.75" customHeight="1" x14ac:dyDescent="0.35"/>
    <row r="124" s="36" customFormat="1" ht="15.75" customHeight="1" x14ac:dyDescent="0.35"/>
    <row r="125" s="36" customFormat="1" ht="15.75" customHeight="1" x14ac:dyDescent="0.35"/>
    <row r="126" s="36" customFormat="1" ht="15.75" customHeight="1" x14ac:dyDescent="0.35"/>
    <row r="127" s="36" customFormat="1" ht="15.75" customHeight="1" x14ac:dyDescent="0.35"/>
    <row r="128" s="36" customFormat="1" ht="15.75" customHeight="1" x14ac:dyDescent="0.35"/>
    <row r="129" s="36" customFormat="1" ht="15.75" customHeight="1" x14ac:dyDescent="0.35"/>
    <row r="130" s="36" customFormat="1" ht="15.75" customHeight="1" x14ac:dyDescent="0.35"/>
    <row r="131" s="36" customFormat="1" ht="15.75" customHeight="1" x14ac:dyDescent="0.35"/>
    <row r="132" s="36" customFormat="1" ht="15.75" customHeight="1" x14ac:dyDescent="0.35"/>
    <row r="133" s="36" customFormat="1" ht="15.75" customHeight="1" x14ac:dyDescent="0.35"/>
    <row r="134" s="36" customFormat="1" ht="15.75" customHeight="1" x14ac:dyDescent="0.35"/>
    <row r="135" s="36" customFormat="1" ht="15.75" customHeight="1" x14ac:dyDescent="0.35"/>
    <row r="136" s="36" customFormat="1" ht="15.75" customHeight="1" x14ac:dyDescent="0.35"/>
    <row r="137" s="36" customFormat="1" ht="15.75" customHeight="1" x14ac:dyDescent="0.35"/>
    <row r="138" s="36" customFormat="1" ht="15.75" customHeight="1" x14ac:dyDescent="0.35"/>
    <row r="139" s="36" customFormat="1" ht="15.75" customHeight="1" x14ac:dyDescent="0.35"/>
    <row r="140" s="36" customFormat="1" ht="15.75" customHeight="1" x14ac:dyDescent="0.35"/>
    <row r="141" s="36" customFormat="1" ht="15.75" customHeight="1" x14ac:dyDescent="0.35"/>
    <row r="142" s="36" customFormat="1" ht="15.75" customHeight="1" x14ac:dyDescent="0.35"/>
    <row r="143" s="36" customFormat="1" ht="15.75" customHeight="1" x14ac:dyDescent="0.35"/>
    <row r="144" s="36" customFormat="1" ht="15.75" customHeight="1" x14ac:dyDescent="0.35"/>
    <row r="145" s="36" customFormat="1" ht="15.75" customHeight="1" x14ac:dyDescent="0.35"/>
    <row r="146" s="36" customFormat="1" ht="15.75" customHeight="1" x14ac:dyDescent="0.35"/>
    <row r="147" s="36" customFormat="1" ht="15.75" customHeight="1" x14ac:dyDescent="0.35"/>
    <row r="148" s="36" customFormat="1" ht="15.75" customHeight="1" x14ac:dyDescent="0.35"/>
    <row r="149" s="36" customFormat="1" ht="15.75" customHeight="1" x14ac:dyDescent="0.35"/>
    <row r="150" s="36" customFormat="1" ht="15.75" customHeight="1" x14ac:dyDescent="0.35"/>
    <row r="151" s="36" customFormat="1" ht="15.75" customHeight="1" x14ac:dyDescent="0.35"/>
    <row r="152" s="36" customFormat="1" ht="15.75" customHeight="1" x14ac:dyDescent="0.35"/>
    <row r="153" s="36" customFormat="1" ht="15.75" customHeight="1" x14ac:dyDescent="0.35"/>
    <row r="154" s="36" customFormat="1" ht="15.75" customHeight="1" x14ac:dyDescent="0.35"/>
    <row r="155" s="36" customFormat="1" ht="15.75" customHeight="1" x14ac:dyDescent="0.35"/>
    <row r="156" s="36" customFormat="1" ht="15.75" customHeight="1" x14ac:dyDescent="0.35"/>
    <row r="157" s="36" customFormat="1" ht="15.75" customHeight="1" x14ac:dyDescent="0.35"/>
    <row r="158" s="36" customFormat="1" ht="15.75" customHeight="1" x14ac:dyDescent="0.35"/>
    <row r="159" s="36" customFormat="1" ht="15.75" customHeight="1" x14ac:dyDescent="0.35"/>
    <row r="160" s="36" customFormat="1" ht="15.75" customHeight="1" x14ac:dyDescent="0.35"/>
    <row r="161" s="36" customFormat="1" ht="15.75" customHeight="1" x14ac:dyDescent="0.35"/>
    <row r="162" s="36" customFormat="1" ht="15.75" customHeight="1" x14ac:dyDescent="0.35"/>
    <row r="163" s="36" customFormat="1" ht="15.75" customHeight="1" x14ac:dyDescent="0.35"/>
    <row r="164" s="36" customFormat="1" ht="15.75" customHeight="1" x14ac:dyDescent="0.35"/>
    <row r="165" s="36" customFormat="1" ht="15.75" customHeight="1" x14ac:dyDescent="0.35"/>
    <row r="166" s="36" customFormat="1" ht="15.75" customHeight="1" x14ac:dyDescent="0.35"/>
    <row r="167" s="36" customFormat="1" ht="15.75" customHeight="1" x14ac:dyDescent="0.35"/>
    <row r="168" s="36" customFormat="1" ht="15.75" customHeight="1" x14ac:dyDescent="0.35"/>
    <row r="169" s="36" customFormat="1" ht="15.75" customHeight="1" x14ac:dyDescent="0.35"/>
    <row r="170" s="36" customFormat="1" ht="15.75" customHeight="1" x14ac:dyDescent="0.35"/>
    <row r="171" s="36" customFormat="1" ht="15.75" customHeight="1" x14ac:dyDescent="0.35"/>
    <row r="172" s="36" customFormat="1" ht="15.75" customHeight="1" x14ac:dyDescent="0.35"/>
    <row r="173" s="36" customFormat="1" ht="15.75" customHeight="1" x14ac:dyDescent="0.35"/>
    <row r="174" s="36" customFormat="1" ht="15.75" customHeight="1" x14ac:dyDescent="0.35"/>
    <row r="175" s="36" customFormat="1" ht="15.75" customHeight="1" x14ac:dyDescent="0.35"/>
    <row r="176" s="36" customFormat="1" ht="15.75" customHeight="1" x14ac:dyDescent="0.35"/>
    <row r="177" s="36" customFormat="1" ht="15.75" customHeight="1" x14ac:dyDescent="0.35"/>
    <row r="178" s="36" customFormat="1" ht="15.75" customHeight="1" x14ac:dyDescent="0.35"/>
    <row r="179" s="36" customFormat="1" ht="15.75" customHeight="1" x14ac:dyDescent="0.35"/>
    <row r="180" s="36" customFormat="1" ht="15.75" customHeight="1" x14ac:dyDescent="0.35"/>
    <row r="181" s="36" customFormat="1" ht="15.75" customHeight="1" x14ac:dyDescent="0.35"/>
    <row r="182" s="36" customFormat="1" ht="15.75" customHeight="1" x14ac:dyDescent="0.35"/>
    <row r="183" s="36" customFormat="1" ht="15.75" customHeight="1" x14ac:dyDescent="0.35"/>
    <row r="184" s="36" customFormat="1" ht="15.75" customHeight="1" x14ac:dyDescent="0.35"/>
    <row r="185" s="36" customFormat="1" ht="15.75" customHeight="1" x14ac:dyDescent="0.35"/>
    <row r="186" s="36" customFormat="1" ht="15.75" customHeight="1" x14ac:dyDescent="0.35"/>
    <row r="187" s="36" customFormat="1" ht="15.75" customHeight="1" x14ac:dyDescent="0.35"/>
    <row r="188" s="36" customFormat="1" ht="15.75" customHeight="1" x14ac:dyDescent="0.35"/>
    <row r="189" s="36" customFormat="1" ht="15.75" customHeight="1" x14ac:dyDescent="0.35"/>
    <row r="190" s="36" customFormat="1" ht="15.75" customHeight="1" x14ac:dyDescent="0.35"/>
    <row r="191" s="36" customFormat="1" ht="15.75" customHeight="1" x14ac:dyDescent="0.35"/>
    <row r="192" s="36" customFormat="1" ht="15.75" customHeight="1" x14ac:dyDescent="0.35"/>
    <row r="193" s="36" customFormat="1" ht="15.75" customHeight="1" x14ac:dyDescent="0.35"/>
    <row r="194" s="36" customFormat="1" ht="15.75" customHeight="1" x14ac:dyDescent="0.35"/>
    <row r="195" s="36" customFormat="1" ht="15.75" customHeight="1" x14ac:dyDescent="0.35"/>
    <row r="196" s="36" customFormat="1" ht="15.75" customHeight="1" x14ac:dyDescent="0.35"/>
    <row r="197" s="36" customFormat="1" ht="15.75" customHeight="1" x14ac:dyDescent="0.35"/>
    <row r="198" s="36" customFormat="1" ht="15.75" customHeight="1" x14ac:dyDescent="0.35"/>
    <row r="199" s="36" customFormat="1" ht="15.75" customHeight="1" x14ac:dyDescent="0.35"/>
    <row r="200" s="36" customFormat="1" ht="15.75" customHeight="1" x14ac:dyDescent="0.35"/>
    <row r="201" s="36" customFormat="1" ht="15.75" customHeight="1" x14ac:dyDescent="0.35"/>
    <row r="202" s="36" customFormat="1" ht="15.75" customHeight="1" x14ac:dyDescent="0.35"/>
    <row r="203" s="36" customFormat="1" ht="15.75" customHeight="1" x14ac:dyDescent="0.35"/>
    <row r="204" s="36" customFormat="1" ht="15.75" customHeight="1" x14ac:dyDescent="0.35"/>
    <row r="205" s="36" customFormat="1" ht="15.75" customHeight="1" x14ac:dyDescent="0.35"/>
    <row r="206" s="36" customFormat="1" ht="15.75" customHeight="1" x14ac:dyDescent="0.35"/>
    <row r="207" s="36" customFormat="1" ht="15.75" customHeight="1" x14ac:dyDescent="0.35"/>
    <row r="208" s="36" customFormat="1" ht="15.75" customHeight="1" x14ac:dyDescent="0.35"/>
    <row r="209" s="36" customFormat="1" ht="15.75" customHeight="1" x14ac:dyDescent="0.35"/>
    <row r="210" s="36" customFormat="1" ht="15.75" customHeight="1" x14ac:dyDescent="0.35"/>
    <row r="211" s="36" customFormat="1" ht="15.75" customHeight="1" x14ac:dyDescent="0.35"/>
    <row r="212" s="36" customFormat="1" ht="15.75" customHeight="1" x14ac:dyDescent="0.35"/>
    <row r="213" s="36" customFormat="1" ht="15.75" customHeight="1" x14ac:dyDescent="0.35"/>
    <row r="214" s="36" customFormat="1" ht="15.75" customHeight="1" x14ac:dyDescent="0.35"/>
    <row r="215" s="36" customFormat="1" ht="15.75" customHeight="1" x14ac:dyDescent="0.35"/>
    <row r="216" s="36" customFormat="1" ht="15.75" customHeight="1" x14ac:dyDescent="0.35"/>
    <row r="217" s="36" customFormat="1" ht="15.75" customHeight="1" x14ac:dyDescent="0.35"/>
    <row r="218" s="36" customFormat="1" ht="15.75" customHeight="1" x14ac:dyDescent="0.35"/>
    <row r="219" s="36" customFormat="1" ht="15.75" customHeight="1" x14ac:dyDescent="0.35"/>
    <row r="220" s="36" customFormat="1" ht="15.75" customHeight="1" x14ac:dyDescent="0.35"/>
    <row r="221" s="36" customFormat="1" ht="15.75" customHeight="1" x14ac:dyDescent="0.35"/>
    <row r="222" s="36" customFormat="1" ht="15.75" customHeight="1" x14ac:dyDescent="0.35"/>
    <row r="223" s="36" customFormat="1" ht="15.75" customHeight="1" x14ac:dyDescent="0.35"/>
    <row r="224" s="36" customFormat="1" ht="15.75" customHeight="1" x14ac:dyDescent="0.35"/>
    <row r="225" s="36" customFormat="1" ht="15.75" customHeight="1" x14ac:dyDescent="0.35"/>
    <row r="226" s="36" customFormat="1" ht="15.75" customHeight="1" x14ac:dyDescent="0.35"/>
    <row r="227" s="36" customFormat="1" ht="15.75" customHeight="1" x14ac:dyDescent="0.35"/>
    <row r="228" s="36" customFormat="1" ht="15.75" customHeight="1" x14ac:dyDescent="0.35"/>
    <row r="229" s="36" customFormat="1" ht="15.75" customHeight="1" x14ac:dyDescent="0.35"/>
    <row r="230" s="36" customFormat="1" ht="15.75" customHeight="1" x14ac:dyDescent="0.35"/>
    <row r="231" s="36" customFormat="1" ht="15.75" customHeight="1" x14ac:dyDescent="0.35"/>
    <row r="232" s="36" customFormat="1" ht="15.75" customHeight="1" x14ac:dyDescent="0.35"/>
    <row r="233" s="36" customFormat="1" ht="15.75" customHeight="1" x14ac:dyDescent="0.35"/>
    <row r="234" s="36" customFormat="1" ht="15.75" customHeight="1" x14ac:dyDescent="0.35"/>
    <row r="235" s="36" customFormat="1" ht="15.75" customHeight="1" x14ac:dyDescent="0.35"/>
    <row r="236" s="36" customFormat="1" ht="15.75" customHeight="1" x14ac:dyDescent="0.35"/>
    <row r="237" s="36" customFormat="1" ht="15.75" customHeight="1" x14ac:dyDescent="0.35"/>
    <row r="238" s="36" customFormat="1" ht="15.75" customHeight="1" x14ac:dyDescent="0.35"/>
    <row r="239" s="36" customFormat="1" ht="15.75" customHeight="1" x14ac:dyDescent="0.35"/>
    <row r="240" s="36" customFormat="1" ht="15.75" customHeight="1" x14ac:dyDescent="0.35"/>
    <row r="241" s="36" customFormat="1" ht="15.75" customHeight="1" x14ac:dyDescent="0.35"/>
    <row r="242" s="36" customFormat="1" ht="15.75" customHeight="1" x14ac:dyDescent="0.35"/>
    <row r="243" s="36" customFormat="1" ht="15.75" customHeight="1" x14ac:dyDescent="0.35"/>
    <row r="244" s="36" customFormat="1" ht="15.75" customHeight="1" x14ac:dyDescent="0.35"/>
    <row r="245" s="36" customFormat="1" ht="15.75" customHeight="1" x14ac:dyDescent="0.35"/>
    <row r="246" s="36" customFormat="1" ht="15.75" customHeight="1" x14ac:dyDescent="0.35"/>
    <row r="247" s="36" customFormat="1" ht="15.75" customHeight="1" x14ac:dyDescent="0.35"/>
    <row r="248" s="36" customFormat="1" ht="15.75" customHeight="1" x14ac:dyDescent="0.35"/>
    <row r="249" s="36" customFormat="1" ht="15.75" customHeight="1" x14ac:dyDescent="0.35"/>
    <row r="250" s="36" customFormat="1" ht="15.75" customHeight="1" x14ac:dyDescent="0.35"/>
    <row r="251" s="36" customFormat="1" ht="15.75" customHeight="1" x14ac:dyDescent="0.35"/>
    <row r="252" s="36" customFormat="1" ht="15.75" customHeight="1" x14ac:dyDescent="0.35"/>
    <row r="253" s="36" customFormat="1" ht="15.75" customHeight="1" x14ac:dyDescent="0.35"/>
    <row r="254" s="36" customFormat="1" ht="15.75" customHeight="1" x14ac:dyDescent="0.35"/>
    <row r="255" s="36" customFormat="1" ht="15.75" customHeight="1" x14ac:dyDescent="0.35"/>
    <row r="256" s="36" customFormat="1" ht="15.75" customHeight="1" x14ac:dyDescent="0.35"/>
    <row r="257" s="36" customFormat="1" ht="15.75" customHeight="1" x14ac:dyDescent="0.35"/>
    <row r="258" s="36" customFormat="1" ht="15.75" customHeight="1" x14ac:dyDescent="0.35"/>
    <row r="259" s="36" customFormat="1" ht="15.75" customHeight="1" x14ac:dyDescent="0.35"/>
    <row r="260" s="36" customFormat="1" ht="15.75" customHeight="1" x14ac:dyDescent="0.35"/>
    <row r="261" s="36" customFormat="1" ht="15.75" customHeight="1" x14ac:dyDescent="0.35"/>
    <row r="262" s="36" customFormat="1" ht="15.75" customHeight="1" x14ac:dyDescent="0.35"/>
    <row r="263" s="36" customFormat="1" ht="15.75" customHeight="1" x14ac:dyDescent="0.35"/>
    <row r="264" s="36" customFormat="1" ht="15.75" customHeight="1" x14ac:dyDescent="0.35"/>
    <row r="265" s="36" customFormat="1" ht="15.75" customHeight="1" x14ac:dyDescent="0.35"/>
    <row r="266" s="36" customFormat="1" ht="15.75" customHeight="1" x14ac:dyDescent="0.35"/>
    <row r="267" s="36" customFormat="1" ht="15.75" customHeight="1" x14ac:dyDescent="0.35"/>
    <row r="268" s="36" customFormat="1" ht="15.75" customHeight="1" x14ac:dyDescent="0.35"/>
    <row r="269" s="36" customFormat="1" ht="15.75" customHeight="1" x14ac:dyDescent="0.35"/>
    <row r="270" s="36" customFormat="1" ht="15.75" customHeight="1" x14ac:dyDescent="0.35"/>
    <row r="271" s="36" customFormat="1" ht="15.75" customHeight="1" x14ac:dyDescent="0.35"/>
    <row r="272" s="36" customFormat="1"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row r="1001" s="36" customFormat="1" ht="15.75" customHeight="1" x14ac:dyDescent="0.35"/>
    <row r="1002" s="36" customFormat="1" ht="15.75" customHeight="1" x14ac:dyDescent="0.3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C98E8-3E20-4687-ADBD-01B6F0451F30}">
  <sheetPr>
    <tabColor theme="9" tint="-0.499984740745262"/>
    <outlinePr summaryBelow="0" summaryRight="0"/>
  </sheetPr>
  <dimension ref="A1:O1001"/>
  <sheetViews>
    <sheetView topLeftCell="A22" workbookViewId="0">
      <selection activeCell="A22" sqref="A1:XFD1048576"/>
    </sheetView>
  </sheetViews>
  <sheetFormatPr defaultColWidth="12.6328125" defaultRowHeight="15" customHeight="1" x14ac:dyDescent="0.35"/>
  <cols>
    <col min="1" max="2" width="12.6328125" style="36" customWidth="1"/>
    <col min="3" max="3" width="17.7265625" style="36" customWidth="1"/>
    <col min="4" max="6" width="12.6328125" style="36" customWidth="1"/>
    <col min="7" max="16384" width="12.6328125" style="36"/>
  </cols>
  <sheetData>
    <row r="1" spans="1:15" ht="15.75" customHeight="1" x14ac:dyDescent="0.35">
      <c r="I1" s="64"/>
    </row>
    <row r="2" spans="1:15" ht="15.75" customHeight="1" x14ac:dyDescent="0.35">
      <c r="B2" s="65"/>
      <c r="C2" s="9"/>
      <c r="D2" s="347" t="s">
        <v>243</v>
      </c>
      <c r="E2" s="348"/>
      <c r="F2" s="348"/>
      <c r="G2" s="349"/>
      <c r="H2" s="347" t="s">
        <v>244</v>
      </c>
      <c r="I2" s="348"/>
      <c r="J2" s="348"/>
      <c r="K2" s="348"/>
      <c r="L2" s="348"/>
      <c r="M2" s="348"/>
      <c r="N2" s="348"/>
      <c r="O2" s="349"/>
    </row>
    <row r="3" spans="1:15" ht="15.75" customHeight="1" x14ac:dyDescent="0.35">
      <c r="A3" s="66"/>
      <c r="B3" s="33" t="s">
        <v>76</v>
      </c>
      <c r="C3" s="67" t="s">
        <v>245</v>
      </c>
      <c r="D3" s="68" t="s">
        <v>9</v>
      </c>
      <c r="E3" s="68" t="s">
        <v>246</v>
      </c>
      <c r="F3" s="68" t="s">
        <v>247</v>
      </c>
      <c r="G3" s="68" t="s">
        <v>88</v>
      </c>
      <c r="H3" s="68" t="s">
        <v>248</v>
      </c>
      <c r="I3" s="68" t="s">
        <v>246</v>
      </c>
      <c r="J3" s="68" t="s">
        <v>247</v>
      </c>
      <c r="K3" s="68" t="s">
        <v>9</v>
      </c>
      <c r="L3" s="68" t="s">
        <v>249</v>
      </c>
      <c r="M3" s="68" t="s">
        <v>250</v>
      </c>
      <c r="N3" s="68" t="s">
        <v>251</v>
      </c>
      <c r="O3" s="68" t="s">
        <v>252</v>
      </c>
    </row>
    <row r="4" spans="1:15" ht="15.75" customHeight="1" x14ac:dyDescent="0.35">
      <c r="A4" s="69"/>
      <c r="B4" s="65">
        <v>2005</v>
      </c>
      <c r="C4" s="70">
        <f>'Rice cultivated area '!C10</f>
        <v>279.3</v>
      </c>
      <c r="D4" s="71">
        <f t="shared" ref="D4:D22" si="0">C4*K4</f>
        <v>1.5179993618379071</v>
      </c>
      <c r="E4" s="71">
        <f t="shared" ref="E4:E22" si="1">C4*I4</f>
        <v>156.76774505424379</v>
      </c>
      <c r="F4" s="71">
        <f t="shared" ref="F4:F22" si="2">C4*J4</f>
        <v>121.01425558391831</v>
      </c>
      <c r="G4" s="71">
        <f t="shared" ref="G4:G22" si="3">SUM(D4:F4)</f>
        <v>279.3</v>
      </c>
      <c r="H4" s="72"/>
      <c r="I4" s="72">
        <f>'% of rice cultivation- differen'!$M$10</f>
        <v>0.56128802382471821</v>
      </c>
      <c r="J4" s="72">
        <f>'% of rice cultivation- differen'!$L$10</f>
        <v>0.43327696234843649</v>
      </c>
      <c r="K4" s="73">
        <f>'% of rice cultivation- differen'!$N$10</f>
        <v>5.4350138268453524E-3</v>
      </c>
      <c r="L4" s="72"/>
      <c r="M4" s="72"/>
      <c r="N4" s="72"/>
      <c r="O4" s="72"/>
    </row>
    <row r="5" spans="1:15" ht="15.75" customHeight="1" x14ac:dyDescent="0.35">
      <c r="A5" s="69"/>
      <c r="B5" s="65">
        <v>2006</v>
      </c>
      <c r="C5" s="74">
        <f>'Rice cultivated area '!D10</f>
        <v>266.58224999999999</v>
      </c>
      <c r="D5" s="71">
        <f t="shared" si="0"/>
        <v>1.4488782147415444</v>
      </c>
      <c r="E5" s="71">
        <f t="shared" si="1"/>
        <v>149.62942428924697</v>
      </c>
      <c r="F5" s="71">
        <f t="shared" si="2"/>
        <v>115.50394749601148</v>
      </c>
      <c r="G5" s="71">
        <f t="shared" si="3"/>
        <v>266.58224999999999</v>
      </c>
      <c r="H5" s="72"/>
      <c r="I5" s="72">
        <f>'% of rice cultivation- differen'!$M$10</f>
        <v>0.56128802382471821</v>
      </c>
      <c r="J5" s="72">
        <f>'% of rice cultivation- differen'!$L$10</f>
        <v>0.43327696234843649</v>
      </c>
      <c r="K5" s="73">
        <f>'% of rice cultivation- differen'!$N$10</f>
        <v>5.4350138268453524E-3</v>
      </c>
      <c r="L5" s="72"/>
      <c r="M5" s="72"/>
      <c r="N5" s="72"/>
      <c r="O5" s="72"/>
    </row>
    <row r="6" spans="1:15" ht="15.75" customHeight="1" x14ac:dyDescent="0.35">
      <c r="A6" s="69"/>
      <c r="B6" s="65">
        <v>2007</v>
      </c>
      <c r="C6" s="74">
        <f>'Rice cultivated area '!E10</f>
        <v>237.58574999999999</v>
      </c>
      <c r="D6" s="71">
        <f t="shared" si="0"/>
        <v>1.2912818363114231</v>
      </c>
      <c r="E6" s="71">
        <f t="shared" si="1"/>
        <v>133.35403610641353</v>
      </c>
      <c r="F6" s="71">
        <f t="shared" si="2"/>
        <v>102.94043205727505</v>
      </c>
      <c r="G6" s="71">
        <f t="shared" si="3"/>
        <v>237.58574999999999</v>
      </c>
      <c r="H6" s="72"/>
      <c r="I6" s="72">
        <f>'% of rice cultivation- differen'!$M$10</f>
        <v>0.56128802382471821</v>
      </c>
      <c r="J6" s="72">
        <f>'% of rice cultivation- differen'!$L$10</f>
        <v>0.43327696234843649</v>
      </c>
      <c r="K6" s="73">
        <f>'% of rice cultivation- differen'!$N$10</f>
        <v>5.4350138268453524E-3</v>
      </c>
      <c r="L6" s="72"/>
      <c r="M6" s="72"/>
      <c r="N6" s="72"/>
      <c r="O6" s="72"/>
    </row>
    <row r="7" spans="1:15" ht="15.75" customHeight="1" x14ac:dyDescent="0.35">
      <c r="A7" s="69"/>
      <c r="B7" s="65">
        <v>2008</v>
      </c>
      <c r="C7" s="74">
        <f>'Rice cultivated area '!F10</f>
        <v>232.93324999999999</v>
      </c>
      <c r="D7" s="71">
        <f t="shared" si="0"/>
        <v>1.265995434482025</v>
      </c>
      <c r="E7" s="71">
        <f t="shared" si="1"/>
        <v>130.74264357556905</v>
      </c>
      <c r="F7" s="71">
        <f t="shared" si="2"/>
        <v>100.92461098994893</v>
      </c>
      <c r="G7" s="71">
        <f t="shared" si="3"/>
        <v>232.93324999999999</v>
      </c>
      <c r="H7" s="72"/>
      <c r="I7" s="72">
        <f>'% of rice cultivation- differen'!$M$10</f>
        <v>0.56128802382471821</v>
      </c>
      <c r="J7" s="72">
        <f>'% of rice cultivation- differen'!$L$10</f>
        <v>0.43327696234843649</v>
      </c>
      <c r="K7" s="73">
        <f>'% of rice cultivation- differen'!$N$10</f>
        <v>5.4350138268453524E-3</v>
      </c>
      <c r="L7" s="72"/>
      <c r="M7" s="72"/>
      <c r="N7" s="72"/>
      <c r="O7" s="72"/>
    </row>
    <row r="8" spans="1:15" ht="15.75" customHeight="1" x14ac:dyDescent="0.35">
      <c r="A8" s="69"/>
      <c r="B8" s="65">
        <v>2009</v>
      </c>
      <c r="C8" s="74">
        <f>'Rice cultivated area '!G10</f>
        <v>234.07599999999999</v>
      </c>
      <c r="D8" s="71">
        <f t="shared" si="0"/>
        <v>1.2722062965326526</v>
      </c>
      <c r="E8" s="71">
        <f t="shared" si="1"/>
        <v>131.38405546479473</v>
      </c>
      <c r="F8" s="71">
        <f t="shared" si="2"/>
        <v>101.41973823867262</v>
      </c>
      <c r="G8" s="71">
        <f t="shared" si="3"/>
        <v>234.07600000000002</v>
      </c>
      <c r="H8" s="72"/>
      <c r="I8" s="72">
        <f>'% of rice cultivation- differen'!$M$10</f>
        <v>0.56128802382471821</v>
      </c>
      <c r="J8" s="72">
        <f>'% of rice cultivation- differen'!$L$10</f>
        <v>0.43327696234843649</v>
      </c>
      <c r="K8" s="73">
        <f>'% of rice cultivation- differen'!$N$10</f>
        <v>5.4350138268453524E-3</v>
      </c>
      <c r="L8" s="72"/>
      <c r="M8" s="72"/>
      <c r="N8" s="72"/>
      <c r="O8" s="72"/>
    </row>
    <row r="9" spans="1:15" ht="15.75" customHeight="1" x14ac:dyDescent="0.35">
      <c r="A9" s="69"/>
      <c r="B9" s="65">
        <v>2010</v>
      </c>
      <c r="C9" s="74">
        <f>'Rice cultivated area '!H10</f>
        <v>218.39350000000002</v>
      </c>
      <c r="D9" s="71">
        <f t="shared" si="0"/>
        <v>1.1869716921931506</v>
      </c>
      <c r="E9" s="71">
        <f t="shared" si="1"/>
        <v>122.5816560311636</v>
      </c>
      <c r="F9" s="71">
        <f t="shared" si="2"/>
        <v>94.624872276643273</v>
      </c>
      <c r="G9" s="71">
        <f t="shared" si="3"/>
        <v>218.39350000000002</v>
      </c>
      <c r="H9" s="72"/>
      <c r="I9" s="72">
        <f>'% of rice cultivation- differen'!$M$10</f>
        <v>0.56128802382471821</v>
      </c>
      <c r="J9" s="72">
        <f>'% of rice cultivation- differen'!$L$10</f>
        <v>0.43327696234843649</v>
      </c>
      <c r="K9" s="73">
        <f>'% of rice cultivation- differen'!$N$10</f>
        <v>5.4350138268453524E-3</v>
      </c>
      <c r="L9" s="72"/>
      <c r="M9" s="72"/>
      <c r="N9" s="72"/>
      <c r="O9" s="72"/>
    </row>
    <row r="10" spans="1:15" ht="15.75" customHeight="1" x14ac:dyDescent="0.35">
      <c r="A10" s="69"/>
      <c r="B10" s="65">
        <v>2011</v>
      </c>
      <c r="C10" s="74">
        <f>'Rice cultivated area '!I10</f>
        <v>209.41675000000001</v>
      </c>
      <c r="D10" s="71">
        <f t="shared" si="0"/>
        <v>1.1381829318230166</v>
      </c>
      <c r="E10" s="71">
        <f t="shared" si="1"/>
        <v>117.54311376329505</v>
      </c>
      <c r="F10" s="71">
        <f t="shared" si="2"/>
        <v>90.735453304881943</v>
      </c>
      <c r="G10" s="71">
        <f t="shared" si="3"/>
        <v>209.41675000000001</v>
      </c>
      <c r="H10" s="72"/>
      <c r="I10" s="72">
        <f>'% of rice cultivation- differen'!$M$10</f>
        <v>0.56128802382471821</v>
      </c>
      <c r="J10" s="72">
        <f>'% of rice cultivation- differen'!$L$10</f>
        <v>0.43327696234843649</v>
      </c>
      <c r="K10" s="73">
        <f>'% of rice cultivation- differen'!$N$10</f>
        <v>5.4350138268453524E-3</v>
      </c>
      <c r="L10" s="72"/>
      <c r="M10" s="72"/>
      <c r="N10" s="72"/>
      <c r="O10" s="72"/>
    </row>
    <row r="11" spans="1:15" ht="15.75" customHeight="1" x14ac:dyDescent="0.35">
      <c r="A11" s="69"/>
      <c r="B11" s="65">
        <v>2012</v>
      </c>
      <c r="C11" s="74">
        <f>'Rice cultivated area '!J10</f>
        <v>199.99774999999997</v>
      </c>
      <c r="D11" s="71">
        <f t="shared" si="0"/>
        <v>1.08699053658796</v>
      </c>
      <c r="E11" s="71">
        <f t="shared" si="1"/>
        <v>112.25634186689001</v>
      </c>
      <c r="F11" s="71">
        <f t="shared" si="2"/>
        <v>86.654417596521995</v>
      </c>
      <c r="G11" s="71">
        <f t="shared" si="3"/>
        <v>199.99774999999997</v>
      </c>
      <c r="H11" s="72"/>
      <c r="I11" s="72">
        <f>'% of rice cultivation- differen'!$M$10</f>
        <v>0.56128802382471821</v>
      </c>
      <c r="J11" s="72">
        <f>'% of rice cultivation- differen'!$L$10</f>
        <v>0.43327696234843649</v>
      </c>
      <c r="K11" s="73">
        <f>'% of rice cultivation- differen'!$N$10</f>
        <v>5.4350138268453524E-3</v>
      </c>
      <c r="L11" s="72"/>
      <c r="M11" s="72"/>
      <c r="N11" s="72"/>
      <c r="O11" s="72"/>
    </row>
    <row r="12" spans="1:15" ht="15.75" customHeight="1" x14ac:dyDescent="0.35">
      <c r="A12" s="69"/>
      <c r="B12" s="65">
        <v>2013</v>
      </c>
      <c r="C12" s="74">
        <f>'Rice cultivated area '!K10</f>
        <v>199.02749999999997</v>
      </c>
      <c r="D12" s="71">
        <f t="shared" si="0"/>
        <v>1.0817172144224632</v>
      </c>
      <c r="E12" s="71">
        <f t="shared" si="1"/>
        <v>111.71175216177409</v>
      </c>
      <c r="F12" s="71">
        <f t="shared" si="2"/>
        <v>86.234030623803434</v>
      </c>
      <c r="G12" s="71">
        <f t="shared" si="3"/>
        <v>199.02749999999997</v>
      </c>
      <c r="H12" s="72"/>
      <c r="I12" s="72">
        <f>'% of rice cultivation- differen'!$M$10</f>
        <v>0.56128802382471821</v>
      </c>
      <c r="J12" s="72">
        <f>'% of rice cultivation- differen'!$L$10</f>
        <v>0.43327696234843649</v>
      </c>
      <c r="K12" s="73">
        <f>'% of rice cultivation- differen'!$N$10</f>
        <v>5.4350138268453524E-3</v>
      </c>
      <c r="L12" s="72"/>
      <c r="M12" s="72"/>
      <c r="N12" s="72"/>
      <c r="O12" s="72"/>
    </row>
    <row r="13" spans="1:15" ht="15.75" customHeight="1" x14ac:dyDescent="0.35">
      <c r="A13" s="69"/>
      <c r="B13" s="65">
        <v>2014</v>
      </c>
      <c r="C13" s="74">
        <f>'Rice cultivated area '!L10</f>
        <v>198.52199999999999</v>
      </c>
      <c r="D13" s="75">
        <f t="shared" si="0"/>
        <v>1.0789698149329929</v>
      </c>
      <c r="E13" s="71">
        <f t="shared" si="1"/>
        <v>111.4280210657307</v>
      </c>
      <c r="F13" s="71">
        <f t="shared" si="2"/>
        <v>86.015009119336298</v>
      </c>
      <c r="G13" s="71">
        <f t="shared" si="3"/>
        <v>198.52199999999999</v>
      </c>
      <c r="H13" s="72"/>
      <c r="I13" s="72">
        <f>'% of rice cultivation- differen'!$M$10</f>
        <v>0.56128802382471821</v>
      </c>
      <c r="J13" s="72">
        <f>'% of rice cultivation- differen'!$L$10</f>
        <v>0.43327696234843649</v>
      </c>
      <c r="K13" s="73">
        <f>'% of rice cultivation- differen'!$N$10</f>
        <v>5.4350138268453524E-3</v>
      </c>
      <c r="L13" s="72"/>
      <c r="M13" s="72"/>
      <c r="N13" s="72"/>
      <c r="O13" s="72"/>
    </row>
    <row r="14" spans="1:15" ht="15.75" customHeight="1" x14ac:dyDescent="0.35">
      <c r="A14" s="69"/>
      <c r="B14" s="65">
        <v>2015</v>
      </c>
      <c r="C14" s="74">
        <f>'Rice cultivated area '!M10</f>
        <v>197.19225</v>
      </c>
      <c r="D14" s="75">
        <f t="shared" si="0"/>
        <v>1.0717426052967454</v>
      </c>
      <c r="E14" s="71">
        <f t="shared" si="1"/>
        <v>110.68164831604979</v>
      </c>
      <c r="F14" s="71">
        <f t="shared" si="2"/>
        <v>85.438859078653479</v>
      </c>
      <c r="G14" s="71">
        <f t="shared" si="3"/>
        <v>197.19225</v>
      </c>
      <c r="H14" s="72"/>
      <c r="I14" s="72">
        <f>'% of rice cultivation- differen'!$M$10</f>
        <v>0.56128802382471821</v>
      </c>
      <c r="J14" s="72">
        <f>'% of rice cultivation- differen'!$L$10</f>
        <v>0.43327696234843649</v>
      </c>
      <c r="K14" s="73">
        <f>'% of rice cultivation- differen'!$N$10</f>
        <v>5.4350138268453524E-3</v>
      </c>
      <c r="L14" s="72"/>
      <c r="M14" s="72"/>
      <c r="N14" s="72"/>
      <c r="O14" s="72"/>
    </row>
    <row r="15" spans="1:15" ht="15.75" customHeight="1" x14ac:dyDescent="0.35">
      <c r="A15" s="69"/>
      <c r="B15" s="65">
        <v>2016</v>
      </c>
      <c r="C15" s="74">
        <f>'Rice cultivated area '!N10</f>
        <v>177.76599999999999</v>
      </c>
      <c r="D15" s="75">
        <f t="shared" si="0"/>
        <v>0.96616066794299083</v>
      </c>
      <c r="E15" s="71">
        <f t="shared" si="1"/>
        <v>99.777926843224847</v>
      </c>
      <c r="F15" s="71">
        <f t="shared" si="2"/>
        <v>77.021912488832157</v>
      </c>
      <c r="G15" s="71">
        <f t="shared" si="3"/>
        <v>177.76599999999999</v>
      </c>
      <c r="H15" s="72"/>
      <c r="I15" s="72">
        <f>'% of rice cultivation- differen'!$M$10</f>
        <v>0.56128802382471821</v>
      </c>
      <c r="J15" s="72">
        <f>'% of rice cultivation- differen'!$L$10</f>
        <v>0.43327696234843649</v>
      </c>
      <c r="K15" s="73">
        <f>'% of rice cultivation- differen'!$N$10</f>
        <v>5.4350138268453524E-3</v>
      </c>
      <c r="L15" s="72"/>
      <c r="M15" s="72"/>
      <c r="N15" s="72"/>
      <c r="O15" s="72"/>
    </row>
    <row r="16" spans="1:15" ht="15.75" customHeight="1" x14ac:dyDescent="0.35">
      <c r="A16" s="69"/>
      <c r="B16" s="65">
        <v>2017</v>
      </c>
      <c r="C16" s="74">
        <f>'Rice cultivated area '!O10</f>
        <v>188.52575000000002</v>
      </c>
      <c r="D16" s="75">
        <f t="shared" si="0"/>
        <v>1.0246400579663903</v>
      </c>
      <c r="E16" s="71">
        <f t="shared" si="1"/>
        <v>105.81724565757288</v>
      </c>
      <c r="F16" s="71">
        <f t="shared" si="2"/>
        <v>81.683864284460753</v>
      </c>
      <c r="G16" s="71">
        <f t="shared" si="3"/>
        <v>188.52575000000002</v>
      </c>
      <c r="H16" s="72"/>
      <c r="I16" s="72">
        <f>'% of rice cultivation- differen'!$M$10</f>
        <v>0.56128802382471821</v>
      </c>
      <c r="J16" s="72">
        <f>'% of rice cultivation- differen'!$L$10</f>
        <v>0.43327696234843649</v>
      </c>
      <c r="K16" s="73">
        <f>'% of rice cultivation- differen'!$N$10</f>
        <v>5.4350138268453524E-3</v>
      </c>
      <c r="L16" s="72"/>
      <c r="M16" s="72"/>
      <c r="N16" s="72"/>
      <c r="O16" s="72"/>
    </row>
    <row r="17" spans="1:15" ht="15.75" customHeight="1" x14ac:dyDescent="0.35">
      <c r="A17" s="69"/>
      <c r="B17" s="65">
        <v>2018</v>
      </c>
      <c r="C17" s="74">
        <f>'Rice cultivated area '!P10</f>
        <v>197.0784075</v>
      </c>
      <c r="D17" s="75">
        <f t="shared" si="0"/>
        <v>1.0711238697351628</v>
      </c>
      <c r="E17" s="71">
        <f t="shared" si="1"/>
        <v>110.61774988419752</v>
      </c>
      <c r="F17" s="71">
        <f t="shared" si="2"/>
        <v>85.389533746067329</v>
      </c>
      <c r="G17" s="71">
        <f t="shared" si="3"/>
        <v>197.07840750000003</v>
      </c>
      <c r="H17" s="72"/>
      <c r="I17" s="72">
        <f>'% of rice cultivation- differen'!$M$10</f>
        <v>0.56128802382471821</v>
      </c>
      <c r="J17" s="72">
        <f>'% of rice cultivation- differen'!$L$10</f>
        <v>0.43327696234843649</v>
      </c>
      <c r="K17" s="73">
        <f>'% of rice cultivation- differen'!$N$10</f>
        <v>5.4350138268453524E-3</v>
      </c>
      <c r="L17" s="72"/>
      <c r="M17" s="72"/>
      <c r="N17" s="72"/>
      <c r="O17" s="72"/>
    </row>
    <row r="18" spans="1:15" ht="15.75" customHeight="1" x14ac:dyDescent="0.35">
      <c r="A18" s="69"/>
      <c r="B18" s="65">
        <v>2019</v>
      </c>
      <c r="C18" s="74">
        <f>'Rice cultivated area '!Q10</f>
        <v>198.14155249999999</v>
      </c>
      <c r="D18" s="75">
        <f t="shared" si="0"/>
        <v>1.0769020775101041</v>
      </c>
      <c r="E18" s="71">
        <f t="shared" si="1"/>
        <v>111.21448044028665</v>
      </c>
      <c r="F18" s="71">
        <f t="shared" si="2"/>
        <v>85.850169982203241</v>
      </c>
      <c r="G18" s="71">
        <f t="shared" si="3"/>
        <v>198.14155249999999</v>
      </c>
      <c r="H18" s="72"/>
      <c r="I18" s="72">
        <f>'% of rice cultivation- differen'!$M$10</f>
        <v>0.56128802382471821</v>
      </c>
      <c r="J18" s="72">
        <f>'% of rice cultivation- differen'!$L$10</f>
        <v>0.43327696234843649</v>
      </c>
      <c r="K18" s="73">
        <f>'% of rice cultivation- differen'!$N$10</f>
        <v>5.4350138268453524E-3</v>
      </c>
      <c r="L18" s="72"/>
      <c r="M18" s="72"/>
      <c r="N18" s="72"/>
      <c r="O18" s="72"/>
    </row>
    <row r="19" spans="1:15" ht="15.75" customHeight="1" x14ac:dyDescent="0.35">
      <c r="A19" s="69"/>
      <c r="B19" s="65">
        <v>2020</v>
      </c>
      <c r="C19" s="74">
        <f>'Rice cultivated area '!R10</f>
        <v>203.32534500000003</v>
      </c>
      <c r="D19" s="75">
        <f t="shared" si="0"/>
        <v>1.1050760614231017</v>
      </c>
      <c r="E19" s="71">
        <f t="shared" si="1"/>
        <v>114.12408108852907</v>
      </c>
      <c r="F19" s="71">
        <f t="shared" si="2"/>
        <v>88.096187850047869</v>
      </c>
      <c r="G19" s="71">
        <f t="shared" si="3"/>
        <v>203.32534500000003</v>
      </c>
      <c r="H19" s="72"/>
      <c r="I19" s="72">
        <f>'% of rice cultivation- differen'!$M$10</f>
        <v>0.56128802382471821</v>
      </c>
      <c r="J19" s="72">
        <f>'% of rice cultivation- differen'!$L$10</f>
        <v>0.43327696234843649</v>
      </c>
      <c r="K19" s="73">
        <f>'% of rice cultivation- differen'!$N$10</f>
        <v>5.4350138268453524E-3</v>
      </c>
      <c r="L19" s="72"/>
      <c r="M19" s="72"/>
      <c r="N19" s="72"/>
      <c r="O19" s="72"/>
    </row>
    <row r="20" spans="1:15" ht="15.75" customHeight="1" x14ac:dyDescent="0.35">
      <c r="A20" s="69"/>
      <c r="B20" s="76">
        <v>2021</v>
      </c>
      <c r="C20" s="77">
        <f>'Rice cultivated area '!S10</f>
        <v>198.06061499999998</v>
      </c>
      <c r="D20" s="75">
        <f t="shared" si="0"/>
        <v>1.076462181078494</v>
      </c>
      <c r="E20" s="71">
        <f t="shared" si="1"/>
        <v>111.16905119085833</v>
      </c>
      <c r="F20" s="71">
        <f t="shared" si="2"/>
        <v>85.815101628063175</v>
      </c>
      <c r="G20" s="71">
        <f t="shared" si="3"/>
        <v>198.06061499999998</v>
      </c>
      <c r="H20" s="72"/>
      <c r="I20" s="72">
        <f>'% of rice cultivation- differen'!$M$10</f>
        <v>0.56128802382471821</v>
      </c>
      <c r="J20" s="72">
        <f>'% of rice cultivation- differen'!$L$10</f>
        <v>0.43327696234843649</v>
      </c>
      <c r="K20" s="73">
        <f>'% of rice cultivation- differen'!$N$10</f>
        <v>5.4350138268453524E-3</v>
      </c>
      <c r="L20" s="72"/>
      <c r="M20" s="72"/>
      <c r="N20" s="72"/>
      <c r="O20" s="72"/>
    </row>
    <row r="21" spans="1:15" ht="15.75" customHeight="1" x14ac:dyDescent="0.35">
      <c r="B21" s="53">
        <v>2022</v>
      </c>
      <c r="C21" s="78">
        <f>'Rice cultivated area '!T10</f>
        <v>192.7175</v>
      </c>
      <c r="D21" s="79">
        <f t="shared" si="0"/>
        <v>1.0474222771750692</v>
      </c>
      <c r="E21" s="71">
        <f t="shared" si="1"/>
        <v>108.17002473144014</v>
      </c>
      <c r="F21" s="71">
        <f t="shared" si="2"/>
        <v>83.500052991384806</v>
      </c>
      <c r="G21" s="71">
        <f t="shared" si="3"/>
        <v>192.71750000000003</v>
      </c>
      <c r="H21" s="72"/>
      <c r="I21" s="72">
        <f>'% of rice cultivation- differen'!$M$10</f>
        <v>0.56128802382471821</v>
      </c>
      <c r="J21" s="72">
        <f>'% of rice cultivation- differen'!$L$10</f>
        <v>0.43327696234843649</v>
      </c>
      <c r="K21" s="73">
        <f>'% of rice cultivation- differen'!$N$10</f>
        <v>5.4350138268453524E-3</v>
      </c>
      <c r="L21" s="72"/>
      <c r="M21" s="72"/>
      <c r="N21" s="72"/>
      <c r="O21" s="72"/>
    </row>
    <row r="22" spans="1:15" ht="15.75" customHeight="1" x14ac:dyDescent="0.35">
      <c r="B22" s="53">
        <v>2023</v>
      </c>
      <c r="C22" s="78">
        <f>'Rice cultivated area '!U10</f>
        <v>188.44429352981834</v>
      </c>
      <c r="D22" s="79">
        <f t="shared" si="0"/>
        <v>1.0241973409246667</v>
      </c>
      <c r="E22" s="71">
        <f t="shared" si="1"/>
        <v>105.77152511639687</v>
      </c>
      <c r="F22" s="71">
        <f t="shared" si="2"/>
        <v>81.648571072496807</v>
      </c>
      <c r="G22" s="71">
        <f t="shared" si="3"/>
        <v>188.44429352981837</v>
      </c>
      <c r="I22" s="72">
        <f>'% of rice cultivation- differen'!$M$10</f>
        <v>0.56128802382471821</v>
      </c>
      <c r="J22" s="72">
        <f>'% of rice cultivation- differen'!$L$10</f>
        <v>0.43327696234843649</v>
      </c>
      <c r="K22" s="73">
        <f>'% of rice cultivation- differen'!$N$10</f>
        <v>5.4350138268453524E-3</v>
      </c>
      <c r="L22" s="72"/>
      <c r="M22" s="72"/>
      <c r="N22" s="72"/>
      <c r="O22" s="72"/>
    </row>
    <row r="23" spans="1:15" ht="15.75" customHeight="1" x14ac:dyDescent="0.35">
      <c r="E23" s="80"/>
    </row>
    <row r="24" spans="1:15" ht="15.75" customHeight="1" x14ac:dyDescent="0.35">
      <c r="D24" s="65" t="s">
        <v>248</v>
      </c>
      <c r="E24" s="345" t="s">
        <v>253</v>
      </c>
      <c r="F24" s="346"/>
    </row>
    <row r="25" spans="1:15" ht="15.75" customHeight="1" x14ac:dyDescent="0.35">
      <c r="D25" s="65" t="s">
        <v>254</v>
      </c>
      <c r="E25" s="345" t="s">
        <v>255</v>
      </c>
      <c r="F25" s="346"/>
    </row>
    <row r="26" spans="1:15" ht="15.75" customHeight="1" x14ac:dyDescent="0.35">
      <c r="D26" s="65" t="s">
        <v>256</v>
      </c>
      <c r="E26" s="345" t="s">
        <v>257</v>
      </c>
      <c r="F26" s="346"/>
    </row>
    <row r="27" spans="1:15" ht="15.75" customHeight="1" x14ac:dyDescent="0.35">
      <c r="D27" s="65" t="s">
        <v>246</v>
      </c>
      <c r="E27" s="345" t="s">
        <v>13</v>
      </c>
      <c r="F27" s="346"/>
    </row>
    <row r="28" spans="1:15" ht="15.75" customHeight="1" x14ac:dyDescent="0.35">
      <c r="D28" s="65" t="s">
        <v>247</v>
      </c>
      <c r="E28" s="345" t="s">
        <v>14</v>
      </c>
      <c r="F28" s="346"/>
    </row>
    <row r="29" spans="1:15" ht="15.75" customHeight="1" x14ac:dyDescent="0.35">
      <c r="D29" s="65" t="s">
        <v>249</v>
      </c>
      <c r="E29" s="345" t="s">
        <v>258</v>
      </c>
      <c r="F29" s="346"/>
    </row>
    <row r="30" spans="1:15" ht="15.75" customHeight="1" x14ac:dyDescent="0.35">
      <c r="E30" s="80"/>
    </row>
    <row r="31" spans="1:15" ht="15.75" customHeight="1" x14ac:dyDescent="0.35">
      <c r="E31" s="80"/>
    </row>
    <row r="32" spans="1:15" ht="15.75" customHeight="1" x14ac:dyDescent="0.35">
      <c r="E32" s="80"/>
    </row>
    <row r="33" spans="5:5" ht="15.75" customHeight="1" x14ac:dyDescent="0.35">
      <c r="E33" s="80"/>
    </row>
    <row r="34" spans="5:5" ht="15.75" customHeight="1" x14ac:dyDescent="0.35">
      <c r="E34" s="80"/>
    </row>
    <row r="35" spans="5:5" ht="15.75" customHeight="1" x14ac:dyDescent="0.35">
      <c r="E35" s="80"/>
    </row>
    <row r="36" spans="5:5" ht="15.75" customHeight="1" x14ac:dyDescent="0.35">
      <c r="E36" s="80"/>
    </row>
    <row r="37" spans="5:5" ht="15.75" customHeight="1" x14ac:dyDescent="0.35">
      <c r="E37" s="80"/>
    </row>
    <row r="38" spans="5:5" ht="15.75" customHeight="1" x14ac:dyDescent="0.35"/>
    <row r="39" spans="5:5" ht="15.75" customHeight="1" x14ac:dyDescent="0.35"/>
    <row r="40" spans="5:5" ht="15.75" customHeight="1" x14ac:dyDescent="0.35"/>
    <row r="41" spans="5:5" ht="15.75" customHeight="1" x14ac:dyDescent="0.35"/>
    <row r="42" spans="5:5" ht="15.75" customHeight="1" x14ac:dyDescent="0.35"/>
    <row r="43" spans="5:5" ht="15.75" customHeight="1" x14ac:dyDescent="0.35"/>
    <row r="44" spans="5:5" ht="15.75" customHeight="1" x14ac:dyDescent="0.35"/>
    <row r="45" spans="5:5" ht="15.75" customHeight="1" x14ac:dyDescent="0.35"/>
    <row r="46" spans="5:5" ht="15.75" customHeight="1" x14ac:dyDescent="0.35"/>
    <row r="47" spans="5:5" ht="15.75" customHeight="1" x14ac:dyDescent="0.35"/>
    <row r="48" spans="5:5" ht="15.75" customHeight="1" x14ac:dyDescent="0.35"/>
    <row r="49" s="36" customFormat="1" ht="15.75" customHeight="1" x14ac:dyDescent="0.35"/>
    <row r="50" s="36" customFormat="1" ht="15.75" customHeight="1" x14ac:dyDescent="0.35"/>
    <row r="51" s="36" customFormat="1" ht="15.75" customHeight="1" x14ac:dyDescent="0.35"/>
    <row r="52" s="36" customFormat="1" ht="15.75" customHeight="1" x14ac:dyDescent="0.35"/>
    <row r="53" s="36" customFormat="1" ht="15.75" customHeight="1" x14ac:dyDescent="0.35"/>
    <row r="54" s="36" customFormat="1" ht="15.75" customHeight="1" x14ac:dyDescent="0.35"/>
    <row r="55" s="36" customFormat="1" ht="15.75" customHeight="1" x14ac:dyDescent="0.35"/>
    <row r="56" s="36" customFormat="1" ht="15.75" customHeight="1" x14ac:dyDescent="0.35"/>
    <row r="57" s="36" customFormat="1" ht="15.75" customHeight="1" x14ac:dyDescent="0.35"/>
    <row r="58" s="36" customFormat="1" ht="15.75" customHeight="1" x14ac:dyDescent="0.35"/>
    <row r="59" s="36" customFormat="1" ht="15.75" customHeight="1" x14ac:dyDescent="0.35"/>
    <row r="60" s="36" customFormat="1" ht="15.75" customHeight="1" x14ac:dyDescent="0.35"/>
    <row r="61" s="36" customFormat="1" ht="15.75" customHeight="1" x14ac:dyDescent="0.35"/>
    <row r="62" s="36" customFormat="1" ht="15.75" customHeight="1" x14ac:dyDescent="0.35"/>
    <row r="63" s="36" customFormat="1" ht="15.75" customHeight="1" x14ac:dyDescent="0.35"/>
    <row r="64" s="36" customFormat="1" ht="15.75" customHeight="1" x14ac:dyDescent="0.35"/>
    <row r="65" s="36" customFormat="1" ht="15.75" customHeight="1" x14ac:dyDescent="0.35"/>
    <row r="66" s="36" customFormat="1" ht="15.75" customHeight="1" x14ac:dyDescent="0.35"/>
    <row r="67" s="36" customFormat="1" ht="15.75" customHeight="1" x14ac:dyDescent="0.35"/>
    <row r="68" s="36" customFormat="1" ht="15.75" customHeight="1" x14ac:dyDescent="0.35"/>
    <row r="69" s="36" customFormat="1" ht="15.75" customHeight="1" x14ac:dyDescent="0.35"/>
    <row r="70" s="36" customFormat="1" ht="15.75" customHeight="1" x14ac:dyDescent="0.35"/>
    <row r="71" s="36" customFormat="1" ht="15.75" customHeight="1" x14ac:dyDescent="0.35"/>
    <row r="72" s="36" customFormat="1" ht="15.75" customHeight="1" x14ac:dyDescent="0.35"/>
    <row r="73" s="36" customFormat="1" ht="15.75" customHeight="1" x14ac:dyDescent="0.35"/>
    <row r="74" s="36" customFormat="1" ht="15.75" customHeight="1" x14ac:dyDescent="0.35"/>
    <row r="75" s="36" customFormat="1" ht="15.75" customHeight="1" x14ac:dyDescent="0.35"/>
    <row r="76" s="36" customFormat="1" ht="15.75" customHeight="1" x14ac:dyDescent="0.35"/>
    <row r="77" s="36" customFormat="1" ht="15.75" customHeight="1" x14ac:dyDescent="0.35"/>
    <row r="78" s="36" customFormat="1" ht="15.75" customHeight="1" x14ac:dyDescent="0.35"/>
    <row r="79" s="36" customFormat="1" ht="15.75" customHeight="1" x14ac:dyDescent="0.35"/>
    <row r="80" s="36" customFormat="1" ht="15.75" customHeight="1" x14ac:dyDescent="0.35"/>
    <row r="81" s="36" customFormat="1" ht="15.75" customHeight="1" x14ac:dyDescent="0.35"/>
    <row r="82" s="36" customFormat="1" ht="15.75" customHeight="1" x14ac:dyDescent="0.35"/>
    <row r="83" s="36" customFormat="1" ht="15.75" customHeight="1" x14ac:dyDescent="0.35"/>
    <row r="84" s="36" customFormat="1" ht="15.75" customHeight="1" x14ac:dyDescent="0.35"/>
    <row r="85" s="36" customFormat="1" ht="15.75" customHeight="1" x14ac:dyDescent="0.35"/>
    <row r="86" s="36" customFormat="1" ht="15.75" customHeight="1" x14ac:dyDescent="0.35"/>
    <row r="87" s="36" customFormat="1" ht="15.75" customHeight="1" x14ac:dyDescent="0.35"/>
    <row r="88" s="36" customFormat="1" ht="15.75" customHeight="1" x14ac:dyDescent="0.35"/>
    <row r="89" s="36" customFormat="1" ht="15.75" customHeight="1" x14ac:dyDescent="0.35"/>
    <row r="90" s="36" customFormat="1" ht="15.75" customHeight="1" x14ac:dyDescent="0.35"/>
    <row r="91" s="36" customFormat="1" ht="15.75" customHeight="1" x14ac:dyDescent="0.35"/>
    <row r="92" s="36" customFormat="1" ht="15.75" customHeight="1" x14ac:dyDescent="0.35"/>
    <row r="93" s="36" customFormat="1" ht="15.75" customHeight="1" x14ac:dyDescent="0.35"/>
    <row r="94" s="36" customFormat="1" ht="15.75" customHeight="1" x14ac:dyDescent="0.35"/>
    <row r="95" s="36" customFormat="1" ht="15.75" customHeight="1" x14ac:dyDescent="0.35"/>
    <row r="96" s="36" customFormat="1" ht="15.75" customHeight="1" x14ac:dyDescent="0.35"/>
    <row r="97" s="36" customFormat="1" ht="15.75" customHeight="1" x14ac:dyDescent="0.35"/>
    <row r="98" s="36" customFormat="1" ht="15.75" customHeight="1" x14ac:dyDescent="0.35"/>
    <row r="99" s="36" customFormat="1" ht="15.75" customHeight="1" x14ac:dyDescent="0.35"/>
    <row r="100" s="36" customFormat="1" ht="15.75" customHeight="1" x14ac:dyDescent="0.35"/>
    <row r="101" s="36" customFormat="1" ht="15.75" customHeight="1" x14ac:dyDescent="0.35"/>
    <row r="102" s="36" customFormat="1" ht="15.75" customHeight="1" x14ac:dyDescent="0.35"/>
    <row r="103" s="36" customFormat="1" ht="15.75" customHeight="1" x14ac:dyDescent="0.35"/>
    <row r="104" s="36" customFormat="1" ht="15.75" customHeight="1" x14ac:dyDescent="0.35"/>
    <row r="105" s="36" customFormat="1" ht="15.75" customHeight="1" x14ac:dyDescent="0.35"/>
    <row r="106" s="36" customFormat="1" ht="15.75" customHeight="1" x14ac:dyDescent="0.35"/>
    <row r="107" s="36" customFormat="1" ht="15.75" customHeight="1" x14ac:dyDescent="0.35"/>
    <row r="108" s="36" customFormat="1" ht="15.75" customHeight="1" x14ac:dyDescent="0.35"/>
    <row r="109" s="36" customFormat="1" ht="15.75" customHeight="1" x14ac:dyDescent="0.35"/>
    <row r="110" s="36" customFormat="1" ht="15.75" customHeight="1" x14ac:dyDescent="0.35"/>
    <row r="111" s="36" customFormat="1" ht="15.75" customHeight="1" x14ac:dyDescent="0.35"/>
    <row r="112" s="36" customFormat="1" ht="15.75" customHeight="1" x14ac:dyDescent="0.35"/>
    <row r="113" s="36" customFormat="1" ht="15.75" customHeight="1" x14ac:dyDescent="0.35"/>
    <row r="114" s="36" customFormat="1" ht="15.75" customHeight="1" x14ac:dyDescent="0.35"/>
    <row r="115" s="36" customFormat="1" ht="15.75" customHeight="1" x14ac:dyDescent="0.35"/>
    <row r="116" s="36" customFormat="1" ht="15.75" customHeight="1" x14ac:dyDescent="0.35"/>
    <row r="117" s="36" customFormat="1" ht="15.75" customHeight="1" x14ac:dyDescent="0.35"/>
    <row r="118" s="36" customFormat="1" ht="15.75" customHeight="1" x14ac:dyDescent="0.35"/>
    <row r="119" s="36" customFormat="1" ht="15.75" customHeight="1" x14ac:dyDescent="0.35"/>
    <row r="120" s="36" customFormat="1" ht="15.75" customHeight="1" x14ac:dyDescent="0.35"/>
    <row r="121" s="36" customFormat="1" ht="15.75" customHeight="1" x14ac:dyDescent="0.35"/>
    <row r="122" s="36" customFormat="1" ht="15.75" customHeight="1" x14ac:dyDescent="0.35"/>
    <row r="123" s="36" customFormat="1" ht="15.75" customHeight="1" x14ac:dyDescent="0.35"/>
    <row r="124" s="36" customFormat="1" ht="15.75" customHeight="1" x14ac:dyDescent="0.35"/>
    <row r="125" s="36" customFormat="1" ht="15.75" customHeight="1" x14ac:dyDescent="0.35"/>
    <row r="126" s="36" customFormat="1" ht="15.75" customHeight="1" x14ac:dyDescent="0.35"/>
    <row r="127" s="36" customFormat="1" ht="15.75" customHeight="1" x14ac:dyDescent="0.35"/>
    <row r="128" s="36" customFormat="1" ht="15.75" customHeight="1" x14ac:dyDescent="0.35"/>
    <row r="129" s="36" customFormat="1" ht="15.75" customHeight="1" x14ac:dyDescent="0.35"/>
    <row r="130" s="36" customFormat="1" ht="15.75" customHeight="1" x14ac:dyDescent="0.35"/>
    <row r="131" s="36" customFormat="1" ht="15.75" customHeight="1" x14ac:dyDescent="0.35"/>
    <row r="132" s="36" customFormat="1" ht="15.75" customHeight="1" x14ac:dyDescent="0.35"/>
    <row r="133" s="36" customFormat="1" ht="15.75" customHeight="1" x14ac:dyDescent="0.35"/>
    <row r="134" s="36" customFormat="1" ht="15.75" customHeight="1" x14ac:dyDescent="0.35"/>
    <row r="135" s="36" customFormat="1" ht="15.75" customHeight="1" x14ac:dyDescent="0.35"/>
    <row r="136" s="36" customFormat="1" ht="15.75" customHeight="1" x14ac:dyDescent="0.35"/>
    <row r="137" s="36" customFormat="1" ht="15.75" customHeight="1" x14ac:dyDescent="0.35"/>
    <row r="138" s="36" customFormat="1" ht="15.75" customHeight="1" x14ac:dyDescent="0.35"/>
    <row r="139" s="36" customFormat="1" ht="15.75" customHeight="1" x14ac:dyDescent="0.35"/>
    <row r="140" s="36" customFormat="1" ht="15.75" customHeight="1" x14ac:dyDescent="0.35"/>
    <row r="141" s="36" customFormat="1" ht="15.75" customHeight="1" x14ac:dyDescent="0.35"/>
    <row r="142" s="36" customFormat="1" ht="15.75" customHeight="1" x14ac:dyDescent="0.35"/>
    <row r="143" s="36" customFormat="1" ht="15.75" customHeight="1" x14ac:dyDescent="0.35"/>
    <row r="144" s="36" customFormat="1" ht="15.75" customHeight="1" x14ac:dyDescent="0.35"/>
    <row r="145" s="36" customFormat="1" ht="15.75" customHeight="1" x14ac:dyDescent="0.35"/>
    <row r="146" s="36" customFormat="1" ht="15.75" customHeight="1" x14ac:dyDescent="0.35"/>
    <row r="147" s="36" customFormat="1" ht="15.75" customHeight="1" x14ac:dyDescent="0.35"/>
    <row r="148" s="36" customFormat="1" ht="15.75" customHeight="1" x14ac:dyDescent="0.35"/>
    <row r="149" s="36" customFormat="1" ht="15.75" customHeight="1" x14ac:dyDescent="0.35"/>
    <row r="150" s="36" customFormat="1" ht="15.75" customHeight="1" x14ac:dyDescent="0.35"/>
    <row r="151" s="36" customFormat="1" ht="15.75" customHeight="1" x14ac:dyDescent="0.35"/>
    <row r="152" s="36" customFormat="1" ht="15.75" customHeight="1" x14ac:dyDescent="0.35"/>
    <row r="153" s="36" customFormat="1" ht="15.75" customHeight="1" x14ac:dyDescent="0.35"/>
    <row r="154" s="36" customFormat="1" ht="15.75" customHeight="1" x14ac:dyDescent="0.35"/>
    <row r="155" s="36" customFormat="1" ht="15.75" customHeight="1" x14ac:dyDescent="0.35"/>
    <row r="156" s="36" customFormat="1" ht="15.75" customHeight="1" x14ac:dyDescent="0.35"/>
    <row r="157" s="36" customFormat="1" ht="15.75" customHeight="1" x14ac:dyDescent="0.35"/>
    <row r="158" s="36" customFormat="1" ht="15.75" customHeight="1" x14ac:dyDescent="0.35"/>
    <row r="159" s="36" customFormat="1" ht="15.75" customHeight="1" x14ac:dyDescent="0.35"/>
    <row r="160" s="36" customFormat="1" ht="15.75" customHeight="1" x14ac:dyDescent="0.35"/>
    <row r="161" s="36" customFormat="1" ht="15.75" customHeight="1" x14ac:dyDescent="0.35"/>
    <row r="162" s="36" customFormat="1" ht="15.75" customHeight="1" x14ac:dyDescent="0.35"/>
    <row r="163" s="36" customFormat="1" ht="15.75" customHeight="1" x14ac:dyDescent="0.35"/>
    <row r="164" s="36" customFormat="1" ht="15.75" customHeight="1" x14ac:dyDescent="0.35"/>
    <row r="165" s="36" customFormat="1" ht="15.75" customHeight="1" x14ac:dyDescent="0.35"/>
    <row r="166" s="36" customFormat="1" ht="15.75" customHeight="1" x14ac:dyDescent="0.35"/>
    <row r="167" s="36" customFormat="1" ht="15.75" customHeight="1" x14ac:dyDescent="0.35"/>
    <row r="168" s="36" customFormat="1" ht="15.75" customHeight="1" x14ac:dyDescent="0.35"/>
    <row r="169" s="36" customFormat="1" ht="15.75" customHeight="1" x14ac:dyDescent="0.35"/>
    <row r="170" s="36" customFormat="1" ht="15.75" customHeight="1" x14ac:dyDescent="0.35"/>
    <row r="171" s="36" customFormat="1" ht="15.75" customHeight="1" x14ac:dyDescent="0.35"/>
    <row r="172" s="36" customFormat="1" ht="15.75" customHeight="1" x14ac:dyDescent="0.35"/>
    <row r="173" s="36" customFormat="1" ht="15.75" customHeight="1" x14ac:dyDescent="0.35"/>
    <row r="174" s="36" customFormat="1" ht="15.75" customHeight="1" x14ac:dyDescent="0.35"/>
    <row r="175" s="36" customFormat="1" ht="15.75" customHeight="1" x14ac:dyDescent="0.35"/>
    <row r="176" s="36" customFormat="1" ht="15.75" customHeight="1" x14ac:dyDescent="0.35"/>
    <row r="177" s="36" customFormat="1" ht="15.75" customHeight="1" x14ac:dyDescent="0.35"/>
    <row r="178" s="36" customFormat="1" ht="15.75" customHeight="1" x14ac:dyDescent="0.35"/>
    <row r="179" s="36" customFormat="1" ht="15.75" customHeight="1" x14ac:dyDescent="0.35"/>
    <row r="180" s="36" customFormat="1" ht="15.75" customHeight="1" x14ac:dyDescent="0.35"/>
    <row r="181" s="36" customFormat="1" ht="15.75" customHeight="1" x14ac:dyDescent="0.35"/>
    <row r="182" s="36" customFormat="1" ht="15.75" customHeight="1" x14ac:dyDescent="0.35"/>
    <row r="183" s="36" customFormat="1" ht="15.75" customHeight="1" x14ac:dyDescent="0.35"/>
    <row r="184" s="36" customFormat="1" ht="15.75" customHeight="1" x14ac:dyDescent="0.35"/>
    <row r="185" s="36" customFormat="1" ht="15.75" customHeight="1" x14ac:dyDescent="0.35"/>
    <row r="186" s="36" customFormat="1" ht="15.75" customHeight="1" x14ac:dyDescent="0.35"/>
    <row r="187" s="36" customFormat="1" ht="15.75" customHeight="1" x14ac:dyDescent="0.35"/>
    <row r="188" s="36" customFormat="1" ht="15.75" customHeight="1" x14ac:dyDescent="0.35"/>
    <row r="189" s="36" customFormat="1" ht="15.75" customHeight="1" x14ac:dyDescent="0.35"/>
    <row r="190" s="36" customFormat="1" ht="15.75" customHeight="1" x14ac:dyDescent="0.35"/>
    <row r="191" s="36" customFormat="1" ht="15.75" customHeight="1" x14ac:dyDescent="0.35"/>
    <row r="192" s="36" customFormat="1" ht="15.75" customHeight="1" x14ac:dyDescent="0.35"/>
    <row r="193" s="36" customFormat="1" ht="15.75" customHeight="1" x14ac:dyDescent="0.35"/>
    <row r="194" s="36" customFormat="1" ht="15.75" customHeight="1" x14ac:dyDescent="0.35"/>
    <row r="195" s="36" customFormat="1" ht="15.75" customHeight="1" x14ac:dyDescent="0.35"/>
    <row r="196" s="36" customFormat="1" ht="15.75" customHeight="1" x14ac:dyDescent="0.35"/>
    <row r="197" s="36" customFormat="1" ht="15.75" customHeight="1" x14ac:dyDescent="0.35"/>
    <row r="198" s="36" customFormat="1" ht="15.75" customHeight="1" x14ac:dyDescent="0.35"/>
    <row r="199" s="36" customFormat="1" ht="15.75" customHeight="1" x14ac:dyDescent="0.35"/>
    <row r="200" s="36" customFormat="1" ht="15.75" customHeight="1" x14ac:dyDescent="0.35"/>
    <row r="201" s="36" customFormat="1" ht="15.75" customHeight="1" x14ac:dyDescent="0.35"/>
    <row r="202" s="36" customFormat="1" ht="15.75" customHeight="1" x14ac:dyDescent="0.35"/>
    <row r="203" s="36" customFormat="1" ht="15.75" customHeight="1" x14ac:dyDescent="0.35"/>
    <row r="204" s="36" customFormat="1" ht="15.75" customHeight="1" x14ac:dyDescent="0.35"/>
    <row r="205" s="36" customFormat="1" ht="15.75" customHeight="1" x14ac:dyDescent="0.35"/>
    <row r="206" s="36" customFormat="1" ht="15.75" customHeight="1" x14ac:dyDescent="0.35"/>
    <row r="207" s="36" customFormat="1" ht="15.75" customHeight="1" x14ac:dyDescent="0.35"/>
    <row r="208" s="36" customFormat="1" ht="15.75" customHeight="1" x14ac:dyDescent="0.35"/>
    <row r="209" s="36" customFormat="1" ht="15.75" customHeight="1" x14ac:dyDescent="0.35"/>
    <row r="210" s="36" customFormat="1" ht="15.75" customHeight="1" x14ac:dyDescent="0.35"/>
    <row r="211" s="36" customFormat="1" ht="15.75" customHeight="1" x14ac:dyDescent="0.35"/>
    <row r="212" s="36" customFormat="1" ht="15.75" customHeight="1" x14ac:dyDescent="0.35"/>
    <row r="213" s="36" customFormat="1" ht="15.75" customHeight="1" x14ac:dyDescent="0.35"/>
    <row r="214" s="36" customFormat="1" ht="15.75" customHeight="1" x14ac:dyDescent="0.35"/>
    <row r="215" s="36" customFormat="1" ht="15.75" customHeight="1" x14ac:dyDescent="0.35"/>
    <row r="216" s="36" customFormat="1" ht="15.75" customHeight="1" x14ac:dyDescent="0.35"/>
    <row r="217" s="36" customFormat="1" ht="15.75" customHeight="1" x14ac:dyDescent="0.35"/>
    <row r="218" s="36" customFormat="1" ht="15.75" customHeight="1" x14ac:dyDescent="0.35"/>
    <row r="219" s="36" customFormat="1" ht="15.75" customHeight="1" x14ac:dyDescent="0.35"/>
    <row r="220" s="36" customFormat="1" ht="15.75" customHeight="1" x14ac:dyDescent="0.35"/>
    <row r="221" s="36" customFormat="1" ht="15.75" customHeight="1" x14ac:dyDescent="0.35"/>
    <row r="222" s="36" customFormat="1" ht="15.75" customHeight="1" x14ac:dyDescent="0.35"/>
    <row r="223" s="36" customFormat="1" ht="15.75" customHeight="1" x14ac:dyDescent="0.35"/>
    <row r="224" s="36" customFormat="1" ht="15.75" customHeight="1" x14ac:dyDescent="0.35"/>
    <row r="225" s="36" customFormat="1" ht="15.75" customHeight="1" x14ac:dyDescent="0.35"/>
    <row r="226" s="36" customFormat="1" ht="15.75" customHeight="1" x14ac:dyDescent="0.35"/>
    <row r="227" s="36" customFormat="1" ht="15.75" customHeight="1" x14ac:dyDescent="0.35"/>
    <row r="228" s="36" customFormat="1" ht="15.75" customHeight="1" x14ac:dyDescent="0.35"/>
    <row r="229" s="36" customFormat="1" ht="15.75" customHeight="1" x14ac:dyDescent="0.35"/>
    <row r="230" s="36" customFormat="1" ht="15.75" customHeight="1" x14ac:dyDescent="0.35"/>
    <row r="231" s="36" customFormat="1" ht="15.75" customHeight="1" x14ac:dyDescent="0.35"/>
    <row r="232" s="36" customFormat="1" ht="15.75" customHeight="1" x14ac:dyDescent="0.35"/>
    <row r="233" s="36" customFormat="1" ht="15.75" customHeight="1" x14ac:dyDescent="0.35"/>
    <row r="234" s="36" customFormat="1" ht="15.75" customHeight="1" x14ac:dyDescent="0.35"/>
    <row r="235" s="36" customFormat="1" ht="15.75" customHeight="1" x14ac:dyDescent="0.35"/>
    <row r="236" s="36" customFormat="1" ht="15.75" customHeight="1" x14ac:dyDescent="0.35"/>
    <row r="237" s="36" customFormat="1" ht="15.75" customHeight="1" x14ac:dyDescent="0.35"/>
    <row r="238" s="36" customFormat="1" ht="15.75" customHeight="1" x14ac:dyDescent="0.35"/>
    <row r="239" s="36" customFormat="1" ht="15.75" customHeight="1" x14ac:dyDescent="0.35"/>
    <row r="240" s="36" customFormat="1" ht="15.75" customHeight="1" x14ac:dyDescent="0.35"/>
    <row r="241" s="36" customFormat="1" ht="15.75" customHeight="1" x14ac:dyDescent="0.35"/>
    <row r="242" s="36" customFormat="1" ht="15.75" customHeight="1" x14ac:dyDescent="0.35"/>
    <row r="243" s="36" customFormat="1" ht="15.75" customHeight="1" x14ac:dyDescent="0.35"/>
    <row r="244" s="36" customFormat="1" ht="15.75" customHeight="1" x14ac:dyDescent="0.35"/>
    <row r="245" s="36" customFormat="1" ht="15.75" customHeight="1" x14ac:dyDescent="0.35"/>
    <row r="246" s="36" customFormat="1" ht="15.75" customHeight="1" x14ac:dyDescent="0.35"/>
    <row r="247" s="36" customFormat="1" ht="15.75" customHeight="1" x14ac:dyDescent="0.35"/>
    <row r="248" s="36" customFormat="1" ht="15.75" customHeight="1" x14ac:dyDescent="0.35"/>
    <row r="249" s="36" customFormat="1" ht="15.75" customHeight="1" x14ac:dyDescent="0.35"/>
    <row r="250" s="36" customFormat="1" ht="15.75" customHeight="1" x14ac:dyDescent="0.35"/>
    <row r="251" s="36" customFormat="1" ht="15.75" customHeight="1" x14ac:dyDescent="0.35"/>
    <row r="252" s="36" customFormat="1" ht="15.75" customHeight="1" x14ac:dyDescent="0.35"/>
    <row r="253" s="36" customFormat="1" ht="15.75" customHeight="1" x14ac:dyDescent="0.35"/>
    <row r="254" s="36" customFormat="1" ht="15.75" customHeight="1" x14ac:dyDescent="0.35"/>
    <row r="255" s="36" customFormat="1" ht="15.75" customHeight="1" x14ac:dyDescent="0.35"/>
    <row r="256" s="36" customFormat="1" ht="15.75" customHeight="1" x14ac:dyDescent="0.35"/>
    <row r="257" s="36" customFormat="1" ht="15.75" customHeight="1" x14ac:dyDescent="0.35"/>
    <row r="258" s="36" customFormat="1" ht="15.75" customHeight="1" x14ac:dyDescent="0.35"/>
    <row r="259" s="36" customFormat="1" ht="15.75" customHeight="1" x14ac:dyDescent="0.35"/>
    <row r="260" s="36" customFormat="1" ht="15.75" customHeight="1" x14ac:dyDescent="0.35"/>
    <row r="261" s="36" customFormat="1" ht="15.75" customHeight="1" x14ac:dyDescent="0.35"/>
    <row r="262" s="36" customFormat="1" ht="15.75" customHeight="1" x14ac:dyDescent="0.35"/>
    <row r="263" s="36" customFormat="1" ht="15.75" customHeight="1" x14ac:dyDescent="0.35"/>
    <row r="264" s="36" customFormat="1" ht="15.75" customHeight="1" x14ac:dyDescent="0.35"/>
    <row r="265" s="36" customFormat="1" ht="15.75" customHeight="1" x14ac:dyDescent="0.35"/>
    <row r="266" s="36" customFormat="1" ht="15.75" customHeight="1" x14ac:dyDescent="0.35"/>
    <row r="267" s="36" customFormat="1" ht="15.75" customHeight="1" x14ac:dyDescent="0.35"/>
    <row r="268" s="36" customFormat="1" ht="15.75" customHeight="1" x14ac:dyDescent="0.35"/>
    <row r="269" s="36" customFormat="1" ht="15.75" customHeight="1" x14ac:dyDescent="0.35"/>
    <row r="270" s="36" customFormat="1" ht="15.75" customHeight="1" x14ac:dyDescent="0.35"/>
    <row r="271" s="36" customFormat="1" ht="15.75" customHeight="1" x14ac:dyDescent="0.35"/>
    <row r="272" s="36" customFormat="1"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row r="1001" s="36" customFormat="1" ht="15.75" customHeight="1" x14ac:dyDescent="0.35"/>
  </sheetData>
  <mergeCells count="8">
    <mergeCell ref="E28:F28"/>
    <mergeCell ref="E29:F29"/>
    <mergeCell ref="D2:G2"/>
    <mergeCell ref="H2:O2"/>
    <mergeCell ref="E24:F24"/>
    <mergeCell ref="E25:F25"/>
    <mergeCell ref="E26:F26"/>
    <mergeCell ref="E27:F2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2A75-E9B7-462C-A2C3-DBF47EA06ABC}">
  <sheetPr>
    <tabColor theme="9" tint="-0.499984740745262"/>
    <outlinePr summaryBelow="0" summaryRight="0"/>
  </sheetPr>
  <dimension ref="B1:W1000"/>
  <sheetViews>
    <sheetView workbookViewId="0">
      <selection sqref="A1:XFD1048576"/>
    </sheetView>
  </sheetViews>
  <sheetFormatPr defaultColWidth="12.6328125" defaultRowHeight="15" customHeight="1" x14ac:dyDescent="0.35"/>
  <cols>
    <col min="1" max="1" width="12.6328125" style="36" customWidth="1"/>
    <col min="2" max="2" width="35.26953125" style="36" customWidth="1"/>
    <col min="3" max="6" width="12.6328125" style="36" customWidth="1"/>
    <col min="7" max="16384" width="12.6328125" style="36"/>
  </cols>
  <sheetData>
    <row r="1" spans="2:23" ht="15.75" customHeight="1" x14ac:dyDescent="0.35"/>
    <row r="2" spans="2:23" ht="15.75" customHeight="1" x14ac:dyDescent="0.35"/>
    <row r="3" spans="2:23" ht="15.75" customHeight="1" x14ac:dyDescent="0.35"/>
    <row r="4" spans="2:23" ht="15.75" customHeight="1" x14ac:dyDescent="0.35"/>
    <row r="5" spans="2:23" ht="15.75" customHeight="1" x14ac:dyDescent="0.35">
      <c r="B5" s="81"/>
      <c r="C5" s="82"/>
      <c r="D5" s="82"/>
      <c r="E5" s="82"/>
      <c r="F5" s="82"/>
      <c r="G5" s="82"/>
      <c r="H5" s="82"/>
      <c r="I5" s="82"/>
      <c r="J5" s="82"/>
      <c r="K5" s="82"/>
      <c r="L5" s="82"/>
      <c r="M5" s="82"/>
      <c r="N5" s="82"/>
      <c r="O5" s="82"/>
      <c r="P5" s="82"/>
      <c r="Q5" s="82"/>
      <c r="R5" s="82"/>
      <c r="S5" s="82"/>
    </row>
    <row r="6" spans="2:23" ht="15.75" customHeight="1" x14ac:dyDescent="0.35">
      <c r="B6" s="83" t="s">
        <v>259</v>
      </c>
      <c r="C6" s="84">
        <v>38108</v>
      </c>
      <c r="D6" s="84">
        <v>38504</v>
      </c>
      <c r="E6" s="84">
        <v>38899</v>
      </c>
      <c r="F6" s="85">
        <v>39295</v>
      </c>
      <c r="G6" s="85">
        <v>39692</v>
      </c>
      <c r="H6" s="86">
        <v>40087</v>
      </c>
      <c r="I6" s="86">
        <v>40483</v>
      </c>
      <c r="J6" s="87">
        <v>40878</v>
      </c>
      <c r="K6" s="88" t="s">
        <v>92</v>
      </c>
      <c r="L6" s="38" t="s">
        <v>93</v>
      </c>
      <c r="M6" s="38" t="s">
        <v>94</v>
      </c>
      <c r="N6" s="38" t="s">
        <v>95</v>
      </c>
      <c r="O6" s="38" t="s">
        <v>96</v>
      </c>
      <c r="P6" s="38" t="s">
        <v>97</v>
      </c>
      <c r="Q6" s="38" t="s">
        <v>98</v>
      </c>
      <c r="R6" s="89" t="s">
        <v>99</v>
      </c>
      <c r="S6" s="89" t="s">
        <v>100</v>
      </c>
      <c r="T6" s="37" t="s">
        <v>260</v>
      </c>
      <c r="U6" s="44" t="s">
        <v>261</v>
      </c>
      <c r="V6" s="44" t="s">
        <v>262</v>
      </c>
      <c r="W6" s="41" t="s">
        <v>263</v>
      </c>
    </row>
    <row r="7" spans="2:23" ht="15.75" customHeight="1" x14ac:dyDescent="0.35">
      <c r="B7" s="90"/>
      <c r="C7" s="40">
        <v>289.97399999999999</v>
      </c>
      <c r="D7" s="40">
        <v>275.74200000000002</v>
      </c>
      <c r="E7" s="40">
        <v>263.529</v>
      </c>
      <c r="F7" s="40">
        <v>228.93799999999999</v>
      </c>
      <c r="G7" s="40">
        <v>234.26499999999999</v>
      </c>
      <c r="H7" s="40">
        <v>234.01300000000001</v>
      </c>
      <c r="I7" s="40">
        <v>213.18700000000001</v>
      </c>
      <c r="J7" s="40">
        <v>208.16</v>
      </c>
      <c r="K7" s="40">
        <v>197.27699999999999</v>
      </c>
      <c r="L7" s="40">
        <v>199.61099999999999</v>
      </c>
      <c r="M7" s="40">
        <v>198.15899999999999</v>
      </c>
      <c r="N7" s="40">
        <v>196.87</v>
      </c>
      <c r="O7" s="40">
        <v>171.398</v>
      </c>
      <c r="P7" s="40">
        <v>194.23500000000001</v>
      </c>
      <c r="Q7" s="47">
        <v>198.02620999999999</v>
      </c>
      <c r="R7" s="47">
        <v>198.18</v>
      </c>
      <c r="S7" s="47">
        <v>205.04046</v>
      </c>
      <c r="T7" s="40">
        <v>195.73400000000001</v>
      </c>
      <c r="U7" s="90">
        <v>191.71199999999999</v>
      </c>
      <c r="V7" s="91">
        <f>U7*(1+W7)</f>
        <v>187.35505803975778</v>
      </c>
      <c r="W7" s="92">
        <f>(((U7/C7)^(1/18))-1)</f>
        <v>-2.2726495786608125E-2</v>
      </c>
    </row>
    <row r="8" spans="2:23" ht="15.75" customHeight="1" x14ac:dyDescent="0.35">
      <c r="B8" s="43"/>
      <c r="C8" s="82"/>
      <c r="D8" s="82"/>
      <c r="E8" s="82"/>
      <c r="F8" s="82"/>
      <c r="G8" s="82"/>
      <c r="H8" s="82"/>
      <c r="I8" s="82"/>
      <c r="J8" s="82"/>
      <c r="K8" s="82"/>
      <c r="L8" s="82"/>
      <c r="M8" s="82"/>
      <c r="N8" s="82"/>
      <c r="O8" s="82"/>
      <c r="P8" s="82"/>
      <c r="Q8" s="82"/>
      <c r="R8" s="82"/>
      <c r="S8" s="82"/>
    </row>
    <row r="9" spans="2:23" ht="15.75" customHeight="1" x14ac:dyDescent="0.35">
      <c r="B9" s="93" t="s">
        <v>264</v>
      </c>
      <c r="C9" s="93">
        <v>2005</v>
      </c>
      <c r="D9" s="93">
        <v>2006</v>
      </c>
      <c r="E9" s="93">
        <v>2007</v>
      </c>
      <c r="F9" s="93">
        <v>2008</v>
      </c>
      <c r="G9" s="93">
        <v>2009</v>
      </c>
      <c r="H9" s="93">
        <v>2010</v>
      </c>
      <c r="I9" s="93">
        <v>2011</v>
      </c>
      <c r="J9" s="93">
        <v>2012</v>
      </c>
      <c r="K9" s="93">
        <v>2013</v>
      </c>
      <c r="L9" s="93">
        <v>2014</v>
      </c>
      <c r="M9" s="93">
        <v>2015</v>
      </c>
      <c r="N9" s="93">
        <v>2016</v>
      </c>
      <c r="O9" s="93">
        <v>2017</v>
      </c>
      <c r="P9" s="93">
        <v>2018</v>
      </c>
      <c r="Q9" s="93">
        <v>2019</v>
      </c>
      <c r="R9" s="93">
        <v>2020</v>
      </c>
      <c r="S9" s="93">
        <v>2021</v>
      </c>
      <c r="T9" s="44">
        <v>2022</v>
      </c>
      <c r="U9" s="44">
        <v>2023</v>
      </c>
    </row>
    <row r="10" spans="2:23" ht="15.75" customHeight="1" x14ac:dyDescent="0.35">
      <c r="B10" s="94"/>
      <c r="C10" s="94">
        <f>(1/4*'Rice cultivated area '!C7)+(3/4*'Rice cultivated area '!D7)</f>
        <v>279.3</v>
      </c>
      <c r="D10" s="95">
        <f>(1/4*'Rice cultivated area '!D7)+(3/4*'Rice cultivated area '!E7)</f>
        <v>266.58224999999999</v>
      </c>
      <c r="E10" s="95">
        <f>(1/4*'Rice cultivated area '!E7)+(3/4*'Rice cultivated area '!F7)</f>
        <v>237.58574999999999</v>
      </c>
      <c r="F10" s="95">
        <f>(1/4*'Rice cultivated area '!F7)+(3/4*'Rice cultivated area '!G7)</f>
        <v>232.93324999999999</v>
      </c>
      <c r="G10" s="95">
        <f>(1/4*'Rice cultivated area '!G7)+(3/4*'Rice cultivated area '!H7)</f>
        <v>234.07599999999999</v>
      </c>
      <c r="H10" s="95">
        <f>(1/4*'Rice cultivated area '!H7)+(3/4*'Rice cultivated area '!I7)</f>
        <v>218.39350000000002</v>
      </c>
      <c r="I10" s="95">
        <f>(1/4*'Rice cultivated area '!I7)+(3/4*'Rice cultivated area '!J7)</f>
        <v>209.41675000000001</v>
      </c>
      <c r="J10" s="95">
        <f>(1/4*'Rice cultivated area '!J7)+(3/4*'Rice cultivated area '!K7)</f>
        <v>199.99774999999997</v>
      </c>
      <c r="K10" s="95">
        <f>(1/4*'Rice cultivated area '!K7)+(3/4*'Rice cultivated area '!L7)</f>
        <v>199.02749999999997</v>
      </c>
      <c r="L10" s="95">
        <f>(1/4*'Rice cultivated area '!L7)+(3/4*'Rice cultivated area '!M7)</f>
        <v>198.52199999999999</v>
      </c>
      <c r="M10" s="95">
        <f>(1/4*'Rice cultivated area '!M7)+(3/4*'Rice cultivated area '!N7)</f>
        <v>197.19225</v>
      </c>
      <c r="N10" s="95">
        <f>(1/4*'Rice cultivated area '!N7)+(3/4*'Rice cultivated area '!O7)</f>
        <v>177.76599999999999</v>
      </c>
      <c r="O10" s="95">
        <f>(1/4*'Rice cultivated area '!O7)+(3/4*'Rice cultivated area '!P7)</f>
        <v>188.52575000000002</v>
      </c>
      <c r="P10" s="95">
        <f>(1/4*'Rice cultivated area '!P7)+(3/4*'Rice cultivated area '!Q7)</f>
        <v>197.0784075</v>
      </c>
      <c r="Q10" s="95">
        <f>(1/4*'Rice cultivated area '!Q7)+(3/4*'Rice cultivated area '!R7)</f>
        <v>198.14155249999999</v>
      </c>
      <c r="R10" s="95">
        <f>(1/4*'Rice cultivated area '!R7)+(3/4*'Rice cultivated area '!S7)</f>
        <v>203.32534500000003</v>
      </c>
      <c r="S10" s="95">
        <f>(1/4*'Rice cultivated area '!S7)+(3/4*'Rice cultivated area '!T7)</f>
        <v>198.06061499999998</v>
      </c>
      <c r="T10" s="95">
        <f>(1/4*'Rice cultivated area '!T7)+(3/4*'Rice cultivated area '!U7)</f>
        <v>192.7175</v>
      </c>
      <c r="U10" s="95">
        <f>(1/4*'Rice cultivated area '!U7)+(3/4*'Rice cultivated area '!V7)</f>
        <v>188.44429352981834</v>
      </c>
      <c r="V10" s="95"/>
    </row>
    <row r="11" spans="2:23" ht="15.75" customHeight="1" x14ac:dyDescent="0.35">
      <c r="B11" s="43"/>
      <c r="C11" s="82"/>
      <c r="D11" s="82"/>
      <c r="E11" s="82"/>
      <c r="F11" s="82"/>
      <c r="G11" s="82"/>
      <c r="H11" s="82"/>
      <c r="I11" s="82"/>
      <c r="J11" s="82"/>
      <c r="K11" s="82"/>
      <c r="L11" s="82"/>
      <c r="M11" s="82"/>
      <c r="N11" s="82"/>
      <c r="O11" s="82"/>
      <c r="P11" s="82"/>
      <c r="Q11" s="82"/>
      <c r="R11" s="82"/>
      <c r="S11" s="82"/>
    </row>
    <row r="12" spans="2:23" ht="15.75" customHeight="1" x14ac:dyDescent="0.35">
      <c r="B12" s="43" t="s">
        <v>265</v>
      </c>
      <c r="C12" s="82"/>
      <c r="D12" s="82"/>
      <c r="E12" s="82"/>
      <c r="F12" s="82"/>
      <c r="G12" s="82"/>
      <c r="H12" s="82"/>
      <c r="I12" s="82"/>
      <c r="J12" s="82"/>
      <c r="K12" s="82"/>
      <c r="L12" s="82"/>
      <c r="M12" s="82"/>
      <c r="N12" s="82"/>
      <c r="O12" s="82"/>
      <c r="P12" s="82"/>
      <c r="Q12" s="82"/>
      <c r="R12" s="82"/>
      <c r="S12" s="82"/>
    </row>
    <row r="13" spans="2:23" ht="15.75" customHeight="1" x14ac:dyDescent="0.35">
      <c r="B13" s="41" t="s">
        <v>266</v>
      </c>
      <c r="C13" s="96"/>
      <c r="D13" s="96"/>
      <c r="E13" s="96"/>
      <c r="F13" s="96"/>
      <c r="G13" s="96"/>
      <c r="H13" s="96"/>
      <c r="I13" s="96"/>
      <c r="J13" s="96"/>
      <c r="K13" s="96"/>
      <c r="L13" s="96"/>
      <c r="M13" s="96"/>
      <c r="N13" s="96"/>
      <c r="O13" s="96"/>
      <c r="P13" s="96"/>
      <c r="Q13" s="96"/>
      <c r="R13" s="96"/>
      <c r="S13" s="96"/>
    </row>
    <row r="14" spans="2:23" ht="15.75" customHeight="1" x14ac:dyDescent="0.35"/>
    <row r="15" spans="2:23" ht="15.75" customHeight="1" x14ac:dyDescent="0.35"/>
    <row r="16" spans="2:23" ht="15.75" customHeight="1" x14ac:dyDescent="0.35"/>
    <row r="17" s="36" customFormat="1" ht="15.75" customHeight="1" x14ac:dyDescent="0.35"/>
    <row r="18" s="36" customFormat="1" ht="15.75" customHeight="1" x14ac:dyDescent="0.35"/>
    <row r="19" s="36" customFormat="1" ht="15.75" customHeight="1" x14ac:dyDescent="0.35"/>
    <row r="20" s="36" customFormat="1" ht="15.75" customHeight="1" x14ac:dyDescent="0.35"/>
    <row r="21" s="36" customFormat="1" ht="15.75" customHeight="1" x14ac:dyDescent="0.35"/>
    <row r="22" s="36" customFormat="1" ht="15.75" customHeight="1" x14ac:dyDescent="0.35"/>
    <row r="23" s="36" customFormat="1" ht="15.75" customHeight="1" x14ac:dyDescent="0.35"/>
    <row r="24" s="36" customFormat="1" ht="15.75" customHeight="1" x14ac:dyDescent="0.35"/>
    <row r="25" s="36" customFormat="1" ht="15.75" customHeight="1" x14ac:dyDescent="0.35"/>
    <row r="26" s="36" customFormat="1" ht="15.75" customHeight="1" x14ac:dyDescent="0.35"/>
    <row r="27" s="36" customFormat="1" ht="15.75" customHeight="1" x14ac:dyDescent="0.35"/>
    <row r="28" s="36" customFormat="1" ht="15.75" customHeight="1" x14ac:dyDescent="0.35"/>
    <row r="29" s="36" customFormat="1" ht="15.75" customHeight="1" x14ac:dyDescent="0.35"/>
    <row r="30" s="36" customFormat="1" ht="15.75" customHeight="1" x14ac:dyDescent="0.35"/>
    <row r="31" s="36" customFormat="1" ht="15.75" customHeight="1" x14ac:dyDescent="0.35"/>
    <row r="32" s="36" customFormat="1" ht="15.75" customHeight="1" x14ac:dyDescent="0.35"/>
    <row r="33" s="36" customFormat="1" ht="15.75" customHeight="1" x14ac:dyDescent="0.35"/>
    <row r="34" s="36" customFormat="1" ht="15.75" customHeight="1" x14ac:dyDescent="0.35"/>
    <row r="35" s="36" customFormat="1" ht="15.75" customHeight="1" x14ac:dyDescent="0.35"/>
    <row r="36" s="36" customFormat="1" ht="15.75" customHeight="1" x14ac:dyDescent="0.35"/>
    <row r="37" s="36" customFormat="1" ht="15.75" customHeight="1" x14ac:dyDescent="0.35"/>
    <row r="38" s="36" customFormat="1" ht="15.75" customHeight="1" x14ac:dyDescent="0.35"/>
    <row r="39" s="36" customFormat="1" ht="15.75" customHeight="1" x14ac:dyDescent="0.35"/>
    <row r="40" s="36" customFormat="1" ht="15.75" customHeight="1" x14ac:dyDescent="0.35"/>
    <row r="41" s="36" customFormat="1" ht="15.75" customHeight="1" x14ac:dyDescent="0.35"/>
    <row r="42" s="36" customFormat="1" ht="15.75" customHeight="1" x14ac:dyDescent="0.35"/>
    <row r="43" s="36" customFormat="1" ht="15.75" customHeight="1" x14ac:dyDescent="0.35"/>
    <row r="44" s="36" customFormat="1" ht="15.75" customHeight="1" x14ac:dyDescent="0.35"/>
    <row r="45" s="36" customFormat="1" ht="15.75" customHeight="1" x14ac:dyDescent="0.35"/>
    <row r="46" s="36" customFormat="1" ht="15.75" customHeight="1" x14ac:dyDescent="0.35"/>
    <row r="47" s="36" customFormat="1" ht="15.75" customHeight="1" x14ac:dyDescent="0.35"/>
    <row r="48" s="36" customFormat="1" ht="15.75" customHeight="1" x14ac:dyDescent="0.35"/>
    <row r="49" s="36" customFormat="1" ht="15.75" customHeight="1" x14ac:dyDescent="0.35"/>
    <row r="50" s="36" customFormat="1" ht="15.75" customHeight="1" x14ac:dyDescent="0.35"/>
    <row r="51" s="36" customFormat="1" ht="15.75" customHeight="1" x14ac:dyDescent="0.35"/>
    <row r="52" s="36" customFormat="1" ht="15.75" customHeight="1" x14ac:dyDescent="0.35"/>
    <row r="53" s="36" customFormat="1" ht="15.75" customHeight="1" x14ac:dyDescent="0.35"/>
    <row r="54" s="36" customFormat="1" ht="15.75" customHeight="1" x14ac:dyDescent="0.35"/>
    <row r="55" s="36" customFormat="1" ht="15.75" customHeight="1" x14ac:dyDescent="0.35"/>
    <row r="56" s="36" customFormat="1" ht="15.75" customHeight="1" x14ac:dyDescent="0.35"/>
    <row r="57" s="36" customFormat="1" ht="15.75" customHeight="1" x14ac:dyDescent="0.35"/>
    <row r="58" s="36" customFormat="1" ht="15.75" customHeight="1" x14ac:dyDescent="0.35"/>
    <row r="59" s="36" customFormat="1" ht="15.75" customHeight="1" x14ac:dyDescent="0.35"/>
    <row r="60" s="36" customFormat="1" ht="15.75" customHeight="1" x14ac:dyDescent="0.35"/>
    <row r="61" s="36" customFormat="1" ht="15.75" customHeight="1" x14ac:dyDescent="0.35"/>
    <row r="62" s="36" customFormat="1" ht="15.75" customHeight="1" x14ac:dyDescent="0.35"/>
    <row r="63" s="36" customFormat="1" ht="15.75" customHeight="1" x14ac:dyDescent="0.35"/>
    <row r="64" s="36" customFormat="1" ht="15.75" customHeight="1" x14ac:dyDescent="0.35"/>
    <row r="65" s="36" customFormat="1" ht="15.75" customHeight="1" x14ac:dyDescent="0.35"/>
    <row r="66" s="36" customFormat="1" ht="15.75" customHeight="1" x14ac:dyDescent="0.35"/>
    <row r="67" s="36" customFormat="1" ht="15.75" customHeight="1" x14ac:dyDescent="0.35"/>
    <row r="68" s="36" customFormat="1" ht="15.75" customHeight="1" x14ac:dyDescent="0.35"/>
    <row r="69" s="36" customFormat="1" ht="15.75" customHeight="1" x14ac:dyDescent="0.35"/>
    <row r="70" s="36" customFormat="1" ht="15.75" customHeight="1" x14ac:dyDescent="0.35"/>
    <row r="71" s="36" customFormat="1" ht="15.75" customHeight="1" x14ac:dyDescent="0.35"/>
    <row r="72" s="36" customFormat="1" ht="15.75" customHeight="1" x14ac:dyDescent="0.35"/>
    <row r="73" s="36" customFormat="1" ht="15.75" customHeight="1" x14ac:dyDescent="0.35"/>
    <row r="74" s="36" customFormat="1" ht="15.75" customHeight="1" x14ac:dyDescent="0.35"/>
    <row r="75" s="36" customFormat="1" ht="15.75" customHeight="1" x14ac:dyDescent="0.35"/>
    <row r="76" s="36" customFormat="1" ht="15.75" customHeight="1" x14ac:dyDescent="0.35"/>
    <row r="77" s="36" customFormat="1" ht="15.75" customHeight="1" x14ac:dyDescent="0.35"/>
    <row r="78" s="36" customFormat="1" ht="15.75" customHeight="1" x14ac:dyDescent="0.35"/>
    <row r="79" s="36" customFormat="1" ht="15.75" customHeight="1" x14ac:dyDescent="0.35"/>
    <row r="80" s="36" customFormat="1" ht="15.75" customHeight="1" x14ac:dyDescent="0.35"/>
    <row r="81" s="36" customFormat="1" ht="15.75" customHeight="1" x14ac:dyDescent="0.35"/>
    <row r="82" s="36" customFormat="1" ht="15.75" customHeight="1" x14ac:dyDescent="0.35"/>
    <row r="83" s="36" customFormat="1" ht="15.75" customHeight="1" x14ac:dyDescent="0.35"/>
    <row r="84" s="36" customFormat="1" ht="15.75" customHeight="1" x14ac:dyDescent="0.35"/>
    <row r="85" s="36" customFormat="1" ht="15.75" customHeight="1" x14ac:dyDescent="0.35"/>
    <row r="86" s="36" customFormat="1" ht="15.75" customHeight="1" x14ac:dyDescent="0.35"/>
    <row r="87" s="36" customFormat="1" ht="15.75" customHeight="1" x14ac:dyDescent="0.35"/>
    <row r="88" s="36" customFormat="1" ht="15.75" customHeight="1" x14ac:dyDescent="0.35"/>
    <row r="89" s="36" customFormat="1" ht="15.75" customHeight="1" x14ac:dyDescent="0.35"/>
    <row r="90" s="36" customFormat="1" ht="15.75" customHeight="1" x14ac:dyDescent="0.35"/>
    <row r="91" s="36" customFormat="1" ht="15.75" customHeight="1" x14ac:dyDescent="0.35"/>
    <row r="92" s="36" customFormat="1" ht="15.75" customHeight="1" x14ac:dyDescent="0.35"/>
    <row r="93" s="36" customFormat="1" ht="15.75" customHeight="1" x14ac:dyDescent="0.35"/>
    <row r="94" s="36" customFormat="1" ht="15.75" customHeight="1" x14ac:dyDescent="0.35"/>
    <row r="95" s="36" customFormat="1" ht="15.75" customHeight="1" x14ac:dyDescent="0.35"/>
    <row r="96" s="36" customFormat="1" ht="15.75" customHeight="1" x14ac:dyDescent="0.35"/>
    <row r="97" s="36" customFormat="1" ht="15.75" customHeight="1" x14ac:dyDescent="0.35"/>
    <row r="98" s="36" customFormat="1" ht="15.75" customHeight="1" x14ac:dyDescent="0.35"/>
    <row r="99" s="36" customFormat="1" ht="15.75" customHeight="1" x14ac:dyDescent="0.35"/>
    <row r="100" s="36" customFormat="1" ht="15.75" customHeight="1" x14ac:dyDescent="0.35"/>
    <row r="101" s="36" customFormat="1" ht="15.75" customHeight="1" x14ac:dyDescent="0.35"/>
    <row r="102" s="36" customFormat="1" ht="15.75" customHeight="1" x14ac:dyDescent="0.35"/>
    <row r="103" s="36" customFormat="1" ht="15.75" customHeight="1" x14ac:dyDescent="0.35"/>
    <row r="104" s="36" customFormat="1" ht="15.75" customHeight="1" x14ac:dyDescent="0.35"/>
    <row r="105" s="36" customFormat="1" ht="15.75" customHeight="1" x14ac:dyDescent="0.35"/>
    <row r="106" s="36" customFormat="1" ht="15.75" customHeight="1" x14ac:dyDescent="0.35"/>
    <row r="107" s="36" customFormat="1" ht="15.75" customHeight="1" x14ac:dyDescent="0.35"/>
    <row r="108" s="36" customFormat="1" ht="15.75" customHeight="1" x14ac:dyDescent="0.35"/>
    <row r="109" s="36" customFormat="1" ht="15.75" customHeight="1" x14ac:dyDescent="0.35"/>
    <row r="110" s="36" customFormat="1" ht="15.75" customHeight="1" x14ac:dyDescent="0.35"/>
    <row r="111" s="36" customFormat="1" ht="15.75" customHeight="1" x14ac:dyDescent="0.35"/>
    <row r="112" s="36" customFormat="1" ht="15.75" customHeight="1" x14ac:dyDescent="0.35"/>
    <row r="113" s="36" customFormat="1" ht="15.75" customHeight="1" x14ac:dyDescent="0.35"/>
    <row r="114" s="36" customFormat="1" ht="15.75" customHeight="1" x14ac:dyDescent="0.35"/>
    <row r="115" s="36" customFormat="1" ht="15.75" customHeight="1" x14ac:dyDescent="0.35"/>
    <row r="116" s="36" customFormat="1" ht="15.75" customHeight="1" x14ac:dyDescent="0.35"/>
    <row r="117" s="36" customFormat="1" ht="15.75" customHeight="1" x14ac:dyDescent="0.35"/>
    <row r="118" s="36" customFormat="1" ht="15.75" customHeight="1" x14ac:dyDescent="0.35"/>
    <row r="119" s="36" customFormat="1" ht="15.75" customHeight="1" x14ac:dyDescent="0.35"/>
    <row r="120" s="36" customFormat="1" ht="15.75" customHeight="1" x14ac:dyDescent="0.35"/>
    <row r="121" s="36" customFormat="1" ht="15.75" customHeight="1" x14ac:dyDescent="0.35"/>
    <row r="122" s="36" customFormat="1" ht="15.75" customHeight="1" x14ac:dyDescent="0.35"/>
    <row r="123" s="36" customFormat="1" ht="15.75" customHeight="1" x14ac:dyDescent="0.35"/>
    <row r="124" s="36" customFormat="1" ht="15.75" customHeight="1" x14ac:dyDescent="0.35"/>
    <row r="125" s="36" customFormat="1" ht="15.75" customHeight="1" x14ac:dyDescent="0.35"/>
    <row r="126" s="36" customFormat="1" ht="15.75" customHeight="1" x14ac:dyDescent="0.35"/>
    <row r="127" s="36" customFormat="1" ht="15.75" customHeight="1" x14ac:dyDescent="0.35"/>
    <row r="128" s="36" customFormat="1" ht="15.75" customHeight="1" x14ac:dyDescent="0.35"/>
    <row r="129" s="36" customFormat="1" ht="15.75" customHeight="1" x14ac:dyDescent="0.35"/>
    <row r="130" s="36" customFormat="1" ht="15.75" customHeight="1" x14ac:dyDescent="0.35"/>
    <row r="131" s="36" customFormat="1" ht="15.75" customHeight="1" x14ac:dyDescent="0.35"/>
    <row r="132" s="36" customFormat="1" ht="15.75" customHeight="1" x14ac:dyDescent="0.35"/>
    <row r="133" s="36" customFormat="1" ht="15.75" customHeight="1" x14ac:dyDescent="0.35"/>
    <row r="134" s="36" customFormat="1" ht="15.75" customHeight="1" x14ac:dyDescent="0.35"/>
    <row r="135" s="36" customFormat="1" ht="15.75" customHeight="1" x14ac:dyDescent="0.35"/>
    <row r="136" s="36" customFormat="1" ht="15.75" customHeight="1" x14ac:dyDescent="0.35"/>
    <row r="137" s="36" customFormat="1" ht="15.75" customHeight="1" x14ac:dyDescent="0.35"/>
    <row r="138" s="36" customFormat="1" ht="15.75" customHeight="1" x14ac:dyDescent="0.35"/>
    <row r="139" s="36" customFormat="1" ht="15.75" customHeight="1" x14ac:dyDescent="0.35"/>
    <row r="140" s="36" customFormat="1" ht="15.75" customHeight="1" x14ac:dyDescent="0.35"/>
    <row r="141" s="36" customFormat="1" ht="15.75" customHeight="1" x14ac:dyDescent="0.35"/>
    <row r="142" s="36" customFormat="1" ht="15.75" customHeight="1" x14ac:dyDescent="0.35"/>
    <row r="143" s="36" customFormat="1" ht="15.75" customHeight="1" x14ac:dyDescent="0.35"/>
    <row r="144" s="36" customFormat="1" ht="15.75" customHeight="1" x14ac:dyDescent="0.35"/>
    <row r="145" s="36" customFormat="1" ht="15.75" customHeight="1" x14ac:dyDescent="0.35"/>
    <row r="146" s="36" customFormat="1" ht="15.75" customHeight="1" x14ac:dyDescent="0.35"/>
    <row r="147" s="36" customFormat="1" ht="15.75" customHeight="1" x14ac:dyDescent="0.35"/>
    <row r="148" s="36" customFormat="1" ht="15.75" customHeight="1" x14ac:dyDescent="0.35"/>
    <row r="149" s="36" customFormat="1" ht="15.75" customHeight="1" x14ac:dyDescent="0.35"/>
    <row r="150" s="36" customFormat="1" ht="15.75" customHeight="1" x14ac:dyDescent="0.35"/>
    <row r="151" s="36" customFormat="1" ht="15.75" customHeight="1" x14ac:dyDescent="0.35"/>
    <row r="152" s="36" customFormat="1" ht="15.75" customHeight="1" x14ac:dyDescent="0.35"/>
    <row r="153" s="36" customFormat="1" ht="15.75" customHeight="1" x14ac:dyDescent="0.35"/>
    <row r="154" s="36" customFormat="1" ht="15.75" customHeight="1" x14ac:dyDescent="0.35"/>
    <row r="155" s="36" customFormat="1" ht="15.75" customHeight="1" x14ac:dyDescent="0.35"/>
    <row r="156" s="36" customFormat="1" ht="15.75" customHeight="1" x14ac:dyDescent="0.35"/>
    <row r="157" s="36" customFormat="1" ht="15.75" customHeight="1" x14ac:dyDescent="0.35"/>
    <row r="158" s="36" customFormat="1" ht="15.75" customHeight="1" x14ac:dyDescent="0.35"/>
    <row r="159" s="36" customFormat="1" ht="15.75" customHeight="1" x14ac:dyDescent="0.35"/>
    <row r="160" s="36" customFormat="1" ht="15.75" customHeight="1" x14ac:dyDescent="0.35"/>
    <row r="161" s="36" customFormat="1" ht="15.75" customHeight="1" x14ac:dyDescent="0.35"/>
    <row r="162" s="36" customFormat="1" ht="15.75" customHeight="1" x14ac:dyDescent="0.35"/>
    <row r="163" s="36" customFormat="1" ht="15.75" customHeight="1" x14ac:dyDescent="0.35"/>
    <row r="164" s="36" customFormat="1" ht="15.75" customHeight="1" x14ac:dyDescent="0.35"/>
    <row r="165" s="36" customFormat="1" ht="15.75" customHeight="1" x14ac:dyDescent="0.35"/>
    <row r="166" s="36" customFormat="1" ht="15.75" customHeight="1" x14ac:dyDescent="0.35"/>
    <row r="167" s="36" customFormat="1" ht="15.75" customHeight="1" x14ac:dyDescent="0.35"/>
    <row r="168" s="36" customFormat="1" ht="15.75" customHeight="1" x14ac:dyDescent="0.35"/>
    <row r="169" s="36" customFormat="1" ht="15.75" customHeight="1" x14ac:dyDescent="0.35"/>
    <row r="170" s="36" customFormat="1" ht="15.75" customHeight="1" x14ac:dyDescent="0.35"/>
    <row r="171" s="36" customFormat="1" ht="15.75" customHeight="1" x14ac:dyDescent="0.35"/>
    <row r="172" s="36" customFormat="1" ht="15.75" customHeight="1" x14ac:dyDescent="0.35"/>
    <row r="173" s="36" customFormat="1" ht="15.75" customHeight="1" x14ac:dyDescent="0.35"/>
    <row r="174" s="36" customFormat="1" ht="15.75" customHeight="1" x14ac:dyDescent="0.35"/>
    <row r="175" s="36" customFormat="1" ht="15.75" customHeight="1" x14ac:dyDescent="0.35"/>
    <row r="176" s="36" customFormat="1" ht="15.75" customHeight="1" x14ac:dyDescent="0.35"/>
    <row r="177" s="36" customFormat="1" ht="15.75" customHeight="1" x14ac:dyDescent="0.35"/>
    <row r="178" s="36" customFormat="1" ht="15.75" customHeight="1" x14ac:dyDescent="0.35"/>
    <row r="179" s="36" customFormat="1" ht="15.75" customHeight="1" x14ac:dyDescent="0.35"/>
    <row r="180" s="36" customFormat="1" ht="15.75" customHeight="1" x14ac:dyDescent="0.35"/>
    <row r="181" s="36" customFormat="1" ht="15.75" customHeight="1" x14ac:dyDescent="0.35"/>
    <row r="182" s="36" customFormat="1" ht="15.75" customHeight="1" x14ac:dyDescent="0.35"/>
    <row r="183" s="36" customFormat="1" ht="15.75" customHeight="1" x14ac:dyDescent="0.35"/>
    <row r="184" s="36" customFormat="1" ht="15.75" customHeight="1" x14ac:dyDescent="0.35"/>
    <row r="185" s="36" customFormat="1" ht="15.75" customHeight="1" x14ac:dyDescent="0.35"/>
    <row r="186" s="36" customFormat="1" ht="15.75" customHeight="1" x14ac:dyDescent="0.35"/>
    <row r="187" s="36" customFormat="1" ht="15.75" customHeight="1" x14ac:dyDescent="0.35"/>
    <row r="188" s="36" customFormat="1" ht="15.75" customHeight="1" x14ac:dyDescent="0.35"/>
    <row r="189" s="36" customFormat="1" ht="15.75" customHeight="1" x14ac:dyDescent="0.35"/>
    <row r="190" s="36" customFormat="1" ht="15.75" customHeight="1" x14ac:dyDescent="0.35"/>
    <row r="191" s="36" customFormat="1" ht="15.75" customHeight="1" x14ac:dyDescent="0.35"/>
    <row r="192" s="36" customFormat="1" ht="15.75" customHeight="1" x14ac:dyDescent="0.35"/>
    <row r="193" s="36" customFormat="1" ht="15.75" customHeight="1" x14ac:dyDescent="0.35"/>
    <row r="194" s="36" customFormat="1" ht="15.75" customHeight="1" x14ac:dyDescent="0.35"/>
    <row r="195" s="36" customFormat="1" ht="15.75" customHeight="1" x14ac:dyDescent="0.35"/>
    <row r="196" s="36" customFormat="1" ht="15.75" customHeight="1" x14ac:dyDescent="0.35"/>
    <row r="197" s="36" customFormat="1" ht="15.75" customHeight="1" x14ac:dyDescent="0.35"/>
    <row r="198" s="36" customFormat="1" ht="15.75" customHeight="1" x14ac:dyDescent="0.35"/>
    <row r="199" s="36" customFormat="1" ht="15.75" customHeight="1" x14ac:dyDescent="0.35"/>
    <row r="200" s="36" customFormat="1" ht="15.75" customHeight="1" x14ac:dyDescent="0.35"/>
    <row r="201" s="36" customFormat="1" ht="15.75" customHeight="1" x14ac:dyDescent="0.35"/>
    <row r="202" s="36" customFormat="1" ht="15.75" customHeight="1" x14ac:dyDescent="0.35"/>
    <row r="203" s="36" customFormat="1" ht="15.75" customHeight="1" x14ac:dyDescent="0.35"/>
    <row r="204" s="36" customFormat="1" ht="15.75" customHeight="1" x14ac:dyDescent="0.35"/>
    <row r="205" s="36" customFormat="1" ht="15.75" customHeight="1" x14ac:dyDescent="0.35"/>
    <row r="206" s="36" customFormat="1" ht="15.75" customHeight="1" x14ac:dyDescent="0.35"/>
    <row r="207" s="36" customFormat="1" ht="15.75" customHeight="1" x14ac:dyDescent="0.35"/>
    <row r="208" s="36" customFormat="1" ht="15.75" customHeight="1" x14ac:dyDescent="0.35"/>
    <row r="209" s="36" customFormat="1" ht="15.75" customHeight="1" x14ac:dyDescent="0.35"/>
    <row r="210" s="36" customFormat="1" ht="15.75" customHeight="1" x14ac:dyDescent="0.35"/>
    <row r="211" s="36" customFormat="1" ht="15.75" customHeight="1" x14ac:dyDescent="0.35"/>
    <row r="212" s="36" customFormat="1" ht="15.75" customHeight="1" x14ac:dyDescent="0.35"/>
    <row r="213" s="36" customFormat="1" ht="15.75" customHeight="1" x14ac:dyDescent="0.35"/>
    <row r="214" s="36" customFormat="1" ht="15.75" customHeight="1" x14ac:dyDescent="0.35"/>
    <row r="215" s="36" customFormat="1" ht="15.75" customHeight="1" x14ac:dyDescent="0.35"/>
    <row r="216" s="36" customFormat="1" ht="15.75" customHeight="1" x14ac:dyDescent="0.35"/>
    <row r="217" s="36" customFormat="1" ht="15.75" customHeight="1" x14ac:dyDescent="0.35"/>
    <row r="218" s="36" customFormat="1" ht="15.75" customHeight="1" x14ac:dyDescent="0.35"/>
    <row r="219" s="36" customFormat="1" ht="15.75" customHeight="1" x14ac:dyDescent="0.35"/>
    <row r="220" s="36" customFormat="1" ht="15.75" customHeight="1" x14ac:dyDescent="0.35"/>
    <row r="221" s="36" customFormat="1" ht="15.75" customHeight="1" x14ac:dyDescent="0.35"/>
    <row r="222" s="36" customFormat="1" ht="15.75" customHeight="1" x14ac:dyDescent="0.35"/>
    <row r="223" s="36" customFormat="1" ht="15.75" customHeight="1" x14ac:dyDescent="0.35"/>
    <row r="224" s="36" customFormat="1" ht="15.75" customHeight="1" x14ac:dyDescent="0.35"/>
    <row r="225" s="36" customFormat="1" ht="15.75" customHeight="1" x14ac:dyDescent="0.35"/>
    <row r="226" s="36" customFormat="1" ht="15.75" customHeight="1" x14ac:dyDescent="0.35"/>
    <row r="227" s="36" customFormat="1" ht="15.75" customHeight="1" x14ac:dyDescent="0.35"/>
    <row r="228" s="36" customFormat="1" ht="15.75" customHeight="1" x14ac:dyDescent="0.35"/>
    <row r="229" s="36" customFormat="1" ht="15.75" customHeight="1" x14ac:dyDescent="0.35"/>
    <row r="230" s="36" customFormat="1" ht="15.75" customHeight="1" x14ac:dyDescent="0.35"/>
    <row r="231" s="36" customFormat="1" ht="15.75" customHeight="1" x14ac:dyDescent="0.35"/>
    <row r="232" s="36" customFormat="1" ht="15.75" customHeight="1" x14ac:dyDescent="0.35"/>
    <row r="233" s="36" customFormat="1" ht="15.75" customHeight="1" x14ac:dyDescent="0.35"/>
    <row r="234" s="36" customFormat="1" ht="15.75" customHeight="1" x14ac:dyDescent="0.35"/>
    <row r="235" s="36" customFormat="1" ht="15.75" customHeight="1" x14ac:dyDescent="0.35"/>
    <row r="236" s="36" customFormat="1" ht="15.75" customHeight="1" x14ac:dyDescent="0.35"/>
    <row r="237" s="36" customFormat="1" ht="15.75" customHeight="1" x14ac:dyDescent="0.35"/>
    <row r="238" s="36" customFormat="1" ht="15.75" customHeight="1" x14ac:dyDescent="0.35"/>
    <row r="239" s="36" customFormat="1" ht="15.75" customHeight="1" x14ac:dyDescent="0.35"/>
    <row r="240" s="36" customFormat="1" ht="15.75" customHeight="1" x14ac:dyDescent="0.35"/>
    <row r="241" s="36" customFormat="1" ht="15.75" customHeight="1" x14ac:dyDescent="0.35"/>
    <row r="242" s="36" customFormat="1" ht="15.75" customHeight="1" x14ac:dyDescent="0.35"/>
    <row r="243" s="36" customFormat="1" ht="15.75" customHeight="1" x14ac:dyDescent="0.35"/>
    <row r="244" s="36" customFormat="1" ht="15.75" customHeight="1" x14ac:dyDescent="0.35"/>
    <row r="245" s="36" customFormat="1" ht="15.75" customHeight="1" x14ac:dyDescent="0.35"/>
    <row r="246" s="36" customFormat="1" ht="15.75" customHeight="1" x14ac:dyDescent="0.35"/>
    <row r="247" s="36" customFormat="1" ht="15.75" customHeight="1" x14ac:dyDescent="0.35"/>
    <row r="248" s="36" customFormat="1" ht="15.75" customHeight="1" x14ac:dyDescent="0.35"/>
    <row r="249" s="36" customFormat="1" ht="15.75" customHeight="1" x14ac:dyDescent="0.35"/>
    <row r="250" s="36" customFormat="1" ht="15.75" customHeight="1" x14ac:dyDescent="0.35"/>
    <row r="251" s="36" customFormat="1" ht="15.75" customHeight="1" x14ac:dyDescent="0.35"/>
    <row r="252" s="36" customFormat="1" ht="15.75" customHeight="1" x14ac:dyDescent="0.35"/>
    <row r="253" s="36" customFormat="1" ht="15.75" customHeight="1" x14ac:dyDescent="0.35"/>
    <row r="254" s="36" customFormat="1" ht="15.75" customHeight="1" x14ac:dyDescent="0.35"/>
    <row r="255" s="36" customFormat="1" ht="15.75" customHeight="1" x14ac:dyDescent="0.35"/>
    <row r="256" s="36" customFormat="1" ht="15.75" customHeight="1" x14ac:dyDescent="0.35"/>
    <row r="257" s="36" customFormat="1" ht="15.75" customHeight="1" x14ac:dyDescent="0.35"/>
    <row r="258" s="36" customFormat="1" ht="15.75" customHeight="1" x14ac:dyDescent="0.35"/>
    <row r="259" s="36" customFormat="1" ht="15.75" customHeight="1" x14ac:dyDescent="0.35"/>
    <row r="260" s="36" customFormat="1" ht="15.75" customHeight="1" x14ac:dyDescent="0.35"/>
    <row r="261" s="36" customFormat="1" ht="15.75" customHeight="1" x14ac:dyDescent="0.35"/>
    <row r="262" s="36" customFormat="1" ht="15.75" customHeight="1" x14ac:dyDescent="0.35"/>
    <row r="263" s="36" customFormat="1" ht="15.75" customHeight="1" x14ac:dyDescent="0.35"/>
    <row r="264" s="36" customFormat="1" ht="15.75" customHeight="1" x14ac:dyDescent="0.35"/>
    <row r="265" s="36" customFormat="1" ht="15.75" customHeight="1" x14ac:dyDescent="0.35"/>
    <row r="266" s="36" customFormat="1" ht="15.75" customHeight="1" x14ac:dyDescent="0.35"/>
    <row r="267" s="36" customFormat="1" ht="15.75" customHeight="1" x14ac:dyDescent="0.35"/>
    <row r="268" s="36" customFormat="1" ht="15.75" customHeight="1" x14ac:dyDescent="0.35"/>
    <row r="269" s="36" customFormat="1" ht="15.75" customHeight="1" x14ac:dyDescent="0.35"/>
    <row r="270" s="36" customFormat="1" ht="15.75" customHeight="1" x14ac:dyDescent="0.35"/>
    <row r="271" s="36" customFormat="1" ht="15.75" customHeight="1" x14ac:dyDescent="0.35"/>
    <row r="272" s="36" customFormat="1"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D4F0D-2EAE-4AE5-B4E3-613EC66A25EA}">
  <sheetPr>
    <tabColor theme="9" tint="-0.499984740745262"/>
    <outlinePr summaryBelow="0" summaryRight="0"/>
  </sheetPr>
  <dimension ref="B1:AB1000"/>
  <sheetViews>
    <sheetView topLeftCell="A4" workbookViewId="0">
      <selection activeCell="A4" sqref="A1:XFD1048576"/>
    </sheetView>
  </sheetViews>
  <sheetFormatPr defaultColWidth="12.6328125" defaultRowHeight="15" customHeight="1" x14ac:dyDescent="0.35"/>
  <cols>
    <col min="1" max="1" width="12.6328125" style="36" customWidth="1"/>
    <col min="2" max="2" width="24.7265625" style="36" customWidth="1"/>
    <col min="3" max="5" width="12.6328125" style="36" customWidth="1"/>
    <col min="6" max="6" width="22.08984375" style="36" customWidth="1"/>
    <col min="7" max="7" width="23.6328125" style="36" customWidth="1"/>
    <col min="8" max="16384" width="12.6328125" style="36"/>
  </cols>
  <sheetData>
    <row r="1" spans="2:28" ht="15.75" customHeight="1" x14ac:dyDescent="0.35"/>
    <row r="2" spans="2:28" ht="15.75" customHeight="1" x14ac:dyDescent="0.35">
      <c r="B2" s="55"/>
      <c r="P2" s="43"/>
    </row>
    <row r="3" spans="2:28" ht="15.75" customHeight="1" x14ac:dyDescent="0.35">
      <c r="D3" s="55"/>
      <c r="E3" s="55"/>
      <c r="F3" s="55"/>
      <c r="G3" s="55"/>
      <c r="H3" s="55"/>
      <c r="I3" s="55"/>
      <c r="J3" s="55"/>
      <c r="K3" s="55"/>
      <c r="L3" s="55"/>
      <c r="M3" s="55"/>
      <c r="N3" s="55"/>
      <c r="P3" s="56"/>
      <c r="Q3" s="56"/>
      <c r="R3" s="56"/>
      <c r="S3" s="56"/>
      <c r="T3" s="56"/>
      <c r="U3" s="55"/>
      <c r="V3" s="55"/>
      <c r="W3" s="56"/>
      <c r="X3" s="56"/>
      <c r="Y3" s="56"/>
      <c r="Z3" s="56"/>
      <c r="AA3" s="56"/>
      <c r="AB3" s="55"/>
    </row>
    <row r="4" spans="2:28" ht="15.75" customHeight="1" x14ac:dyDescent="0.35">
      <c r="E4" s="41"/>
      <c r="F4" s="97"/>
      <c r="G4" s="97"/>
      <c r="H4" s="97"/>
      <c r="I4" s="97"/>
      <c r="L4" s="97"/>
      <c r="M4" s="97"/>
      <c r="N4" s="97"/>
      <c r="P4" s="99"/>
      <c r="Q4" s="99"/>
      <c r="R4" s="99"/>
      <c r="S4" s="99"/>
      <c r="T4" s="99"/>
      <c r="U4" s="99"/>
      <c r="V4" s="99"/>
    </row>
    <row r="5" spans="2:28" ht="15.75" customHeight="1" x14ac:dyDescent="0.35">
      <c r="E5" s="41"/>
    </row>
    <row r="6" spans="2:28" ht="15.75" customHeight="1" x14ac:dyDescent="0.35"/>
    <row r="7" spans="2:28" ht="15.75" customHeight="1" x14ac:dyDescent="0.35">
      <c r="B7" s="55"/>
    </row>
    <row r="8" spans="2:28" ht="15.75" customHeight="1" x14ac:dyDescent="0.35">
      <c r="B8" s="55" t="s">
        <v>267</v>
      </c>
      <c r="K8" s="43" t="s">
        <v>244</v>
      </c>
    </row>
    <row r="9" spans="2:28" ht="15.75" customHeight="1" x14ac:dyDescent="0.35">
      <c r="E9" s="83" t="s">
        <v>71</v>
      </c>
      <c r="F9" s="88" t="s">
        <v>268</v>
      </c>
      <c r="G9" s="88" t="s">
        <v>269</v>
      </c>
      <c r="H9" s="88" t="s">
        <v>9</v>
      </c>
      <c r="I9" s="88" t="s">
        <v>88</v>
      </c>
      <c r="K9" s="83" t="s">
        <v>71</v>
      </c>
      <c r="L9" s="88" t="s">
        <v>268</v>
      </c>
      <c r="M9" s="88" t="s">
        <v>269</v>
      </c>
      <c r="N9" s="88" t="s">
        <v>9</v>
      </c>
      <c r="P9" s="98"/>
      <c r="Q9" s="98"/>
      <c r="R9" s="98"/>
      <c r="S9" s="98"/>
      <c r="T9" s="98"/>
      <c r="U9" s="98"/>
      <c r="V9" s="98"/>
    </row>
    <row r="10" spans="2:28" ht="15.75" customHeight="1" x14ac:dyDescent="0.35">
      <c r="E10" s="90" t="s">
        <v>17</v>
      </c>
      <c r="F10" s="90">
        <f>F19/1000</f>
        <v>40.736699999999999</v>
      </c>
      <c r="G10" s="90">
        <f>(F15+F16+F17+F18)/1000</f>
        <v>52.772300000000001</v>
      </c>
      <c r="H10" s="90">
        <f>F20/1000</f>
        <v>0.51100000000000001</v>
      </c>
      <c r="I10" s="90">
        <f>F10+G10+H10</f>
        <v>94.02</v>
      </c>
      <c r="K10" s="90" t="s">
        <v>17</v>
      </c>
      <c r="L10" s="100">
        <f>F10/I10</f>
        <v>0.43327696234843649</v>
      </c>
      <c r="M10" s="100">
        <f>G10/I10</f>
        <v>0.56128802382471821</v>
      </c>
      <c r="N10" s="100">
        <f>H10/I10</f>
        <v>5.4350138268453524E-3</v>
      </c>
    </row>
    <row r="11" spans="2:28" ht="15.75" customHeight="1" x14ac:dyDescent="0.35"/>
    <row r="12" spans="2:28" ht="15.75" customHeight="1" x14ac:dyDescent="0.35">
      <c r="L12" s="101"/>
    </row>
    <row r="13" spans="2:28" ht="15.75" customHeight="1" x14ac:dyDescent="0.35">
      <c r="F13" s="41"/>
      <c r="G13" s="41"/>
      <c r="H13" s="41"/>
    </row>
    <row r="14" spans="2:28" ht="15.75" customHeight="1" x14ac:dyDescent="0.35">
      <c r="E14" s="44" t="s">
        <v>270</v>
      </c>
      <c r="F14" s="102" t="s">
        <v>271</v>
      </c>
      <c r="G14" s="44" t="s">
        <v>272</v>
      </c>
    </row>
    <row r="15" spans="2:28" ht="15.75" customHeight="1" x14ac:dyDescent="0.35">
      <c r="E15" s="90" t="s">
        <v>273</v>
      </c>
      <c r="F15" s="90">
        <v>33801</v>
      </c>
      <c r="G15" s="90" t="s">
        <v>274</v>
      </c>
    </row>
    <row r="16" spans="2:28" ht="15.75" customHeight="1" x14ac:dyDescent="0.35">
      <c r="E16" s="90" t="s">
        <v>275</v>
      </c>
      <c r="F16" s="90">
        <v>507</v>
      </c>
      <c r="G16" s="90" t="s">
        <v>274</v>
      </c>
    </row>
    <row r="17" spans="5:7" ht="15.75" customHeight="1" x14ac:dyDescent="0.35">
      <c r="E17" s="90" t="s">
        <v>276</v>
      </c>
      <c r="F17" s="90">
        <v>14724.3</v>
      </c>
      <c r="G17" s="90" t="s">
        <v>274</v>
      </c>
    </row>
    <row r="18" spans="5:7" ht="15.75" customHeight="1" x14ac:dyDescent="0.35">
      <c r="E18" s="90" t="s">
        <v>277</v>
      </c>
      <c r="F18" s="90">
        <v>3740</v>
      </c>
      <c r="G18" s="90" t="s">
        <v>274</v>
      </c>
    </row>
    <row r="19" spans="5:7" ht="15.75" customHeight="1" x14ac:dyDescent="0.35">
      <c r="E19" s="90" t="s">
        <v>278</v>
      </c>
      <c r="F19" s="90">
        <v>40736.699999999997</v>
      </c>
      <c r="G19" s="90" t="s">
        <v>279</v>
      </c>
    </row>
    <row r="20" spans="5:7" ht="15.75" customHeight="1" x14ac:dyDescent="0.35">
      <c r="E20" s="90" t="s">
        <v>280</v>
      </c>
      <c r="F20" s="90">
        <v>511</v>
      </c>
      <c r="G20" s="90" t="s">
        <v>9</v>
      </c>
    </row>
    <row r="21" spans="5:7" ht="15.75" customHeight="1" x14ac:dyDescent="0.35">
      <c r="E21" s="92" t="s">
        <v>281</v>
      </c>
    </row>
    <row r="22" spans="5:7" ht="15.75" customHeight="1" x14ac:dyDescent="0.35"/>
    <row r="23" spans="5:7" ht="15.75" customHeight="1" x14ac:dyDescent="0.35"/>
    <row r="24" spans="5:7" ht="15.75" customHeight="1" x14ac:dyDescent="0.35"/>
    <row r="25" spans="5:7" ht="15.75" customHeight="1" x14ac:dyDescent="0.35"/>
    <row r="26" spans="5:7" ht="15.75" customHeight="1" x14ac:dyDescent="0.35"/>
    <row r="27" spans="5:7" ht="15.75" customHeight="1" x14ac:dyDescent="0.35"/>
    <row r="28" spans="5:7" ht="15.75" customHeight="1" x14ac:dyDescent="0.35"/>
    <row r="29" spans="5:7" ht="15.75" customHeight="1" x14ac:dyDescent="0.35"/>
    <row r="30" spans="5:7" ht="15.75" customHeight="1" x14ac:dyDescent="0.35"/>
    <row r="31" spans="5:7" ht="15.75" customHeight="1" x14ac:dyDescent="0.35"/>
    <row r="32" spans="5:7" ht="15.75" customHeight="1" x14ac:dyDescent="0.35"/>
    <row r="33" s="36" customFormat="1" ht="15.75" customHeight="1" x14ac:dyDescent="0.35"/>
    <row r="34" s="36" customFormat="1" ht="15.75" customHeight="1" x14ac:dyDescent="0.35"/>
    <row r="35" s="36" customFormat="1" ht="15.75" customHeight="1" x14ac:dyDescent="0.35"/>
    <row r="36" s="36" customFormat="1" ht="15.75" customHeight="1" x14ac:dyDescent="0.35"/>
    <row r="37" s="36" customFormat="1" ht="15.75" customHeight="1" x14ac:dyDescent="0.35"/>
    <row r="38" s="36" customFormat="1" ht="15.75" customHeight="1" x14ac:dyDescent="0.35"/>
    <row r="39" s="36" customFormat="1" ht="15.75" customHeight="1" x14ac:dyDescent="0.35"/>
    <row r="40" s="36" customFormat="1" ht="15.75" customHeight="1" x14ac:dyDescent="0.35"/>
    <row r="41" s="36" customFormat="1" ht="15.75" customHeight="1" x14ac:dyDescent="0.35"/>
    <row r="42" s="36" customFormat="1" ht="15.75" customHeight="1" x14ac:dyDescent="0.35"/>
    <row r="43" s="36" customFormat="1" ht="15.75" customHeight="1" x14ac:dyDescent="0.35"/>
    <row r="44" s="36" customFormat="1" ht="15.75" customHeight="1" x14ac:dyDescent="0.35"/>
    <row r="45" s="36" customFormat="1" ht="15.75" customHeight="1" x14ac:dyDescent="0.35"/>
    <row r="46" s="36" customFormat="1" ht="15.75" customHeight="1" x14ac:dyDescent="0.35"/>
    <row r="47" s="36" customFormat="1" ht="15.75" customHeight="1" x14ac:dyDescent="0.35"/>
    <row r="48" s="36" customFormat="1" ht="15.75" customHeight="1" x14ac:dyDescent="0.35"/>
    <row r="49" s="36" customFormat="1" ht="15.75" customHeight="1" x14ac:dyDescent="0.35"/>
    <row r="50" s="36" customFormat="1" ht="15.75" customHeight="1" x14ac:dyDescent="0.35"/>
    <row r="51" s="36" customFormat="1" ht="15.75" customHeight="1" x14ac:dyDescent="0.35"/>
    <row r="52" s="36" customFormat="1" ht="15.75" customHeight="1" x14ac:dyDescent="0.35"/>
    <row r="53" s="36" customFormat="1" ht="15.75" customHeight="1" x14ac:dyDescent="0.35"/>
    <row r="54" s="36" customFormat="1" ht="15.75" customHeight="1" x14ac:dyDescent="0.35"/>
    <row r="55" s="36" customFormat="1" ht="15.75" customHeight="1" x14ac:dyDescent="0.35"/>
    <row r="56" s="36" customFormat="1" ht="15.75" customHeight="1" x14ac:dyDescent="0.35"/>
    <row r="57" s="36" customFormat="1" ht="15.75" customHeight="1" x14ac:dyDescent="0.35"/>
    <row r="58" s="36" customFormat="1" ht="15.75" customHeight="1" x14ac:dyDescent="0.35"/>
    <row r="59" s="36" customFormat="1" ht="15.75" customHeight="1" x14ac:dyDescent="0.35"/>
    <row r="60" s="36" customFormat="1" ht="15.75" customHeight="1" x14ac:dyDescent="0.35"/>
    <row r="61" s="36" customFormat="1" ht="15.75" customHeight="1" x14ac:dyDescent="0.35"/>
    <row r="62" s="36" customFormat="1" ht="15.75" customHeight="1" x14ac:dyDescent="0.35"/>
    <row r="63" s="36" customFormat="1" ht="15.75" customHeight="1" x14ac:dyDescent="0.35"/>
    <row r="64" s="36" customFormat="1" ht="15.75" customHeight="1" x14ac:dyDescent="0.35"/>
    <row r="65" s="36" customFormat="1" ht="15.75" customHeight="1" x14ac:dyDescent="0.35"/>
    <row r="66" s="36" customFormat="1" ht="15.75" customHeight="1" x14ac:dyDescent="0.35"/>
    <row r="67" s="36" customFormat="1" ht="15.75" customHeight="1" x14ac:dyDescent="0.35"/>
    <row r="68" s="36" customFormat="1" ht="15.75" customHeight="1" x14ac:dyDescent="0.35"/>
    <row r="69" s="36" customFormat="1" ht="15.75" customHeight="1" x14ac:dyDescent="0.35"/>
    <row r="70" s="36" customFormat="1" ht="15.75" customHeight="1" x14ac:dyDescent="0.35"/>
    <row r="71" s="36" customFormat="1" ht="15.75" customHeight="1" x14ac:dyDescent="0.35"/>
    <row r="72" s="36" customFormat="1" ht="15.75" customHeight="1" x14ac:dyDescent="0.35"/>
    <row r="73" s="36" customFormat="1" ht="15.75" customHeight="1" x14ac:dyDescent="0.35"/>
    <row r="74" s="36" customFormat="1" ht="15.75" customHeight="1" x14ac:dyDescent="0.35"/>
    <row r="75" s="36" customFormat="1" ht="15.75" customHeight="1" x14ac:dyDescent="0.35"/>
    <row r="76" s="36" customFormat="1" ht="15.75" customHeight="1" x14ac:dyDescent="0.35"/>
    <row r="77" s="36" customFormat="1" ht="15.75" customHeight="1" x14ac:dyDescent="0.35"/>
    <row r="78" s="36" customFormat="1" ht="15.75" customHeight="1" x14ac:dyDescent="0.35"/>
    <row r="79" s="36" customFormat="1" ht="15.75" customHeight="1" x14ac:dyDescent="0.35"/>
    <row r="80" s="36" customFormat="1" ht="15.75" customHeight="1" x14ac:dyDescent="0.35"/>
    <row r="81" s="36" customFormat="1" ht="15.75" customHeight="1" x14ac:dyDescent="0.35"/>
    <row r="82" s="36" customFormat="1" ht="15.75" customHeight="1" x14ac:dyDescent="0.35"/>
    <row r="83" s="36" customFormat="1" ht="15.75" customHeight="1" x14ac:dyDescent="0.35"/>
    <row r="84" s="36" customFormat="1" ht="15.75" customHeight="1" x14ac:dyDescent="0.35"/>
    <row r="85" s="36" customFormat="1" ht="15.75" customHeight="1" x14ac:dyDescent="0.35"/>
    <row r="86" s="36" customFormat="1" ht="15.75" customHeight="1" x14ac:dyDescent="0.35"/>
    <row r="87" s="36" customFormat="1" ht="15.75" customHeight="1" x14ac:dyDescent="0.35"/>
    <row r="88" s="36" customFormat="1" ht="15.75" customHeight="1" x14ac:dyDescent="0.35"/>
    <row r="89" s="36" customFormat="1" ht="15.75" customHeight="1" x14ac:dyDescent="0.35"/>
    <row r="90" s="36" customFormat="1" ht="15.75" customHeight="1" x14ac:dyDescent="0.35"/>
    <row r="91" s="36" customFormat="1" ht="15.75" customHeight="1" x14ac:dyDescent="0.35"/>
    <row r="92" s="36" customFormat="1" ht="15.75" customHeight="1" x14ac:dyDescent="0.35"/>
    <row r="93" s="36" customFormat="1" ht="15.75" customHeight="1" x14ac:dyDescent="0.35"/>
    <row r="94" s="36" customFormat="1" ht="15.75" customHeight="1" x14ac:dyDescent="0.35"/>
    <row r="95" s="36" customFormat="1" ht="15.75" customHeight="1" x14ac:dyDescent="0.35"/>
    <row r="96" s="36" customFormat="1" ht="15.75" customHeight="1" x14ac:dyDescent="0.35"/>
    <row r="97" s="36" customFormat="1" ht="15.75" customHeight="1" x14ac:dyDescent="0.35"/>
    <row r="98" s="36" customFormat="1" ht="15.75" customHeight="1" x14ac:dyDescent="0.35"/>
    <row r="99" s="36" customFormat="1" ht="15.75" customHeight="1" x14ac:dyDescent="0.35"/>
    <row r="100" s="36" customFormat="1" ht="15.75" customHeight="1" x14ac:dyDescent="0.35"/>
    <row r="101" s="36" customFormat="1" ht="15.75" customHeight="1" x14ac:dyDescent="0.35"/>
    <row r="102" s="36" customFormat="1" ht="15.75" customHeight="1" x14ac:dyDescent="0.35"/>
    <row r="103" s="36" customFormat="1" ht="15.75" customHeight="1" x14ac:dyDescent="0.35"/>
    <row r="104" s="36" customFormat="1" ht="15.75" customHeight="1" x14ac:dyDescent="0.35"/>
    <row r="105" s="36" customFormat="1" ht="15.75" customHeight="1" x14ac:dyDescent="0.35"/>
    <row r="106" s="36" customFormat="1" ht="15.75" customHeight="1" x14ac:dyDescent="0.35"/>
    <row r="107" s="36" customFormat="1" ht="15.75" customHeight="1" x14ac:dyDescent="0.35"/>
    <row r="108" s="36" customFormat="1" ht="15.75" customHeight="1" x14ac:dyDescent="0.35"/>
    <row r="109" s="36" customFormat="1" ht="15.75" customHeight="1" x14ac:dyDescent="0.35"/>
    <row r="110" s="36" customFormat="1" ht="15.75" customHeight="1" x14ac:dyDescent="0.35"/>
    <row r="111" s="36" customFormat="1" ht="15.75" customHeight="1" x14ac:dyDescent="0.35"/>
    <row r="112" s="36" customFormat="1" ht="15.75" customHeight="1" x14ac:dyDescent="0.35"/>
    <row r="113" s="36" customFormat="1" ht="15.75" customHeight="1" x14ac:dyDescent="0.35"/>
    <row r="114" s="36" customFormat="1" ht="15.75" customHeight="1" x14ac:dyDescent="0.35"/>
    <row r="115" s="36" customFormat="1" ht="15.75" customHeight="1" x14ac:dyDescent="0.35"/>
    <row r="116" s="36" customFormat="1" ht="15.75" customHeight="1" x14ac:dyDescent="0.35"/>
    <row r="117" s="36" customFormat="1" ht="15.75" customHeight="1" x14ac:dyDescent="0.35"/>
    <row r="118" s="36" customFormat="1" ht="15.75" customHeight="1" x14ac:dyDescent="0.35"/>
    <row r="119" s="36" customFormat="1" ht="15.75" customHeight="1" x14ac:dyDescent="0.35"/>
    <row r="120" s="36" customFormat="1" ht="15.75" customHeight="1" x14ac:dyDescent="0.35"/>
    <row r="121" s="36" customFormat="1" ht="15.75" customHeight="1" x14ac:dyDescent="0.35"/>
    <row r="122" s="36" customFormat="1" ht="15.75" customHeight="1" x14ac:dyDescent="0.35"/>
    <row r="123" s="36" customFormat="1" ht="15.75" customHeight="1" x14ac:dyDescent="0.35"/>
    <row r="124" s="36" customFormat="1" ht="15.75" customHeight="1" x14ac:dyDescent="0.35"/>
    <row r="125" s="36" customFormat="1" ht="15.75" customHeight="1" x14ac:dyDescent="0.35"/>
    <row r="126" s="36" customFormat="1" ht="15.75" customHeight="1" x14ac:dyDescent="0.35"/>
    <row r="127" s="36" customFormat="1" ht="15.75" customHeight="1" x14ac:dyDescent="0.35"/>
    <row r="128" s="36" customFormat="1" ht="15.75" customHeight="1" x14ac:dyDescent="0.35"/>
    <row r="129" s="36" customFormat="1" ht="15.75" customHeight="1" x14ac:dyDescent="0.35"/>
    <row r="130" s="36" customFormat="1" ht="15.75" customHeight="1" x14ac:dyDescent="0.35"/>
    <row r="131" s="36" customFormat="1" ht="15.75" customHeight="1" x14ac:dyDescent="0.35"/>
    <row r="132" s="36" customFormat="1" ht="15.75" customHeight="1" x14ac:dyDescent="0.35"/>
    <row r="133" s="36" customFormat="1" ht="15.75" customHeight="1" x14ac:dyDescent="0.35"/>
    <row r="134" s="36" customFormat="1" ht="15.75" customHeight="1" x14ac:dyDescent="0.35"/>
    <row r="135" s="36" customFormat="1" ht="15.75" customHeight="1" x14ac:dyDescent="0.35"/>
    <row r="136" s="36" customFormat="1" ht="15.75" customHeight="1" x14ac:dyDescent="0.35"/>
    <row r="137" s="36" customFormat="1" ht="15.75" customHeight="1" x14ac:dyDescent="0.35"/>
    <row r="138" s="36" customFormat="1" ht="15.75" customHeight="1" x14ac:dyDescent="0.35"/>
    <row r="139" s="36" customFormat="1" ht="15.75" customHeight="1" x14ac:dyDescent="0.35"/>
    <row r="140" s="36" customFormat="1" ht="15.75" customHeight="1" x14ac:dyDescent="0.35"/>
    <row r="141" s="36" customFormat="1" ht="15.75" customHeight="1" x14ac:dyDescent="0.35"/>
    <row r="142" s="36" customFormat="1" ht="15.75" customHeight="1" x14ac:dyDescent="0.35"/>
    <row r="143" s="36" customFormat="1" ht="15.75" customHeight="1" x14ac:dyDescent="0.35"/>
    <row r="144" s="36" customFormat="1" ht="15.75" customHeight="1" x14ac:dyDescent="0.35"/>
    <row r="145" s="36" customFormat="1" ht="15.75" customHeight="1" x14ac:dyDescent="0.35"/>
    <row r="146" s="36" customFormat="1" ht="15.75" customHeight="1" x14ac:dyDescent="0.35"/>
    <row r="147" s="36" customFormat="1" ht="15.75" customHeight="1" x14ac:dyDescent="0.35"/>
    <row r="148" s="36" customFormat="1" ht="15.75" customHeight="1" x14ac:dyDescent="0.35"/>
    <row r="149" s="36" customFormat="1" ht="15.75" customHeight="1" x14ac:dyDescent="0.35"/>
    <row r="150" s="36" customFormat="1" ht="15.75" customHeight="1" x14ac:dyDescent="0.35"/>
    <row r="151" s="36" customFormat="1" ht="15.75" customHeight="1" x14ac:dyDescent="0.35"/>
    <row r="152" s="36" customFormat="1" ht="15.75" customHeight="1" x14ac:dyDescent="0.35"/>
    <row r="153" s="36" customFormat="1" ht="15.75" customHeight="1" x14ac:dyDescent="0.35"/>
    <row r="154" s="36" customFormat="1" ht="15.75" customHeight="1" x14ac:dyDescent="0.35"/>
    <row r="155" s="36" customFormat="1" ht="15.75" customHeight="1" x14ac:dyDescent="0.35"/>
    <row r="156" s="36" customFormat="1" ht="15.75" customHeight="1" x14ac:dyDescent="0.35"/>
    <row r="157" s="36" customFormat="1" ht="15.75" customHeight="1" x14ac:dyDescent="0.35"/>
    <row r="158" s="36" customFormat="1" ht="15.75" customHeight="1" x14ac:dyDescent="0.35"/>
    <row r="159" s="36" customFormat="1" ht="15.75" customHeight="1" x14ac:dyDescent="0.35"/>
    <row r="160" s="36" customFormat="1" ht="15.75" customHeight="1" x14ac:dyDescent="0.35"/>
    <row r="161" s="36" customFormat="1" ht="15.75" customHeight="1" x14ac:dyDescent="0.35"/>
    <row r="162" s="36" customFormat="1" ht="15.75" customHeight="1" x14ac:dyDescent="0.35"/>
    <row r="163" s="36" customFormat="1" ht="15.75" customHeight="1" x14ac:dyDescent="0.35"/>
    <row r="164" s="36" customFormat="1" ht="15.75" customHeight="1" x14ac:dyDescent="0.35"/>
    <row r="165" s="36" customFormat="1" ht="15.75" customHeight="1" x14ac:dyDescent="0.35"/>
    <row r="166" s="36" customFormat="1" ht="15.75" customHeight="1" x14ac:dyDescent="0.35"/>
    <row r="167" s="36" customFormat="1" ht="15.75" customHeight="1" x14ac:dyDescent="0.35"/>
    <row r="168" s="36" customFormat="1" ht="15.75" customHeight="1" x14ac:dyDescent="0.35"/>
    <row r="169" s="36" customFormat="1" ht="15.75" customHeight="1" x14ac:dyDescent="0.35"/>
    <row r="170" s="36" customFormat="1" ht="15.75" customHeight="1" x14ac:dyDescent="0.35"/>
    <row r="171" s="36" customFormat="1" ht="15.75" customHeight="1" x14ac:dyDescent="0.35"/>
    <row r="172" s="36" customFormat="1" ht="15.75" customHeight="1" x14ac:dyDescent="0.35"/>
    <row r="173" s="36" customFormat="1" ht="15.75" customHeight="1" x14ac:dyDescent="0.35"/>
    <row r="174" s="36" customFormat="1" ht="15.75" customHeight="1" x14ac:dyDescent="0.35"/>
    <row r="175" s="36" customFormat="1" ht="15.75" customHeight="1" x14ac:dyDescent="0.35"/>
    <row r="176" s="36" customFormat="1" ht="15.75" customHeight="1" x14ac:dyDescent="0.35"/>
    <row r="177" s="36" customFormat="1" ht="15.75" customHeight="1" x14ac:dyDescent="0.35"/>
    <row r="178" s="36" customFormat="1" ht="15.75" customHeight="1" x14ac:dyDescent="0.35"/>
    <row r="179" s="36" customFormat="1" ht="15.75" customHeight="1" x14ac:dyDescent="0.35"/>
    <row r="180" s="36" customFormat="1" ht="15.75" customHeight="1" x14ac:dyDescent="0.35"/>
    <row r="181" s="36" customFormat="1" ht="15.75" customHeight="1" x14ac:dyDescent="0.35"/>
    <row r="182" s="36" customFormat="1" ht="15.75" customHeight="1" x14ac:dyDescent="0.35"/>
    <row r="183" s="36" customFormat="1" ht="15.75" customHeight="1" x14ac:dyDescent="0.35"/>
    <row r="184" s="36" customFormat="1" ht="15.75" customHeight="1" x14ac:dyDescent="0.35"/>
    <row r="185" s="36" customFormat="1" ht="15.75" customHeight="1" x14ac:dyDescent="0.35"/>
    <row r="186" s="36" customFormat="1" ht="15.75" customHeight="1" x14ac:dyDescent="0.35"/>
    <row r="187" s="36" customFormat="1" ht="15.75" customHeight="1" x14ac:dyDescent="0.35"/>
    <row r="188" s="36" customFormat="1" ht="15.75" customHeight="1" x14ac:dyDescent="0.35"/>
    <row r="189" s="36" customFormat="1" ht="15.75" customHeight="1" x14ac:dyDescent="0.35"/>
    <row r="190" s="36" customFormat="1" ht="15.75" customHeight="1" x14ac:dyDescent="0.35"/>
    <row r="191" s="36" customFormat="1" ht="15.75" customHeight="1" x14ac:dyDescent="0.35"/>
    <row r="192" s="36" customFormat="1" ht="15.75" customHeight="1" x14ac:dyDescent="0.35"/>
    <row r="193" s="36" customFormat="1" ht="15.75" customHeight="1" x14ac:dyDescent="0.35"/>
    <row r="194" s="36" customFormat="1" ht="15.75" customHeight="1" x14ac:dyDescent="0.35"/>
    <row r="195" s="36" customFormat="1" ht="15.75" customHeight="1" x14ac:dyDescent="0.35"/>
    <row r="196" s="36" customFormat="1" ht="15.75" customHeight="1" x14ac:dyDescent="0.35"/>
    <row r="197" s="36" customFormat="1" ht="15.75" customHeight="1" x14ac:dyDescent="0.35"/>
    <row r="198" s="36" customFormat="1" ht="15.75" customHeight="1" x14ac:dyDescent="0.35"/>
    <row r="199" s="36" customFormat="1" ht="15.75" customHeight="1" x14ac:dyDescent="0.35"/>
    <row r="200" s="36" customFormat="1" ht="15.75" customHeight="1" x14ac:dyDescent="0.35"/>
    <row r="201" s="36" customFormat="1" ht="15.75" customHeight="1" x14ac:dyDescent="0.35"/>
    <row r="202" s="36" customFormat="1" ht="15.75" customHeight="1" x14ac:dyDescent="0.35"/>
    <row r="203" s="36" customFormat="1" ht="15.75" customHeight="1" x14ac:dyDescent="0.35"/>
    <row r="204" s="36" customFormat="1" ht="15.75" customHeight="1" x14ac:dyDescent="0.35"/>
    <row r="205" s="36" customFormat="1" ht="15.75" customHeight="1" x14ac:dyDescent="0.35"/>
    <row r="206" s="36" customFormat="1" ht="15.75" customHeight="1" x14ac:dyDescent="0.35"/>
    <row r="207" s="36" customFormat="1" ht="15.75" customHeight="1" x14ac:dyDescent="0.35"/>
    <row r="208" s="36" customFormat="1" ht="15.75" customHeight="1" x14ac:dyDescent="0.35"/>
    <row r="209" s="36" customFormat="1" ht="15.75" customHeight="1" x14ac:dyDescent="0.35"/>
    <row r="210" s="36" customFormat="1" ht="15.75" customHeight="1" x14ac:dyDescent="0.35"/>
    <row r="211" s="36" customFormat="1" ht="15.75" customHeight="1" x14ac:dyDescent="0.35"/>
    <row r="212" s="36" customFormat="1" ht="15.75" customHeight="1" x14ac:dyDescent="0.35"/>
    <row r="213" s="36" customFormat="1" ht="15.75" customHeight="1" x14ac:dyDescent="0.35"/>
    <row r="214" s="36" customFormat="1" ht="15.75" customHeight="1" x14ac:dyDescent="0.35"/>
    <row r="215" s="36" customFormat="1" ht="15.75" customHeight="1" x14ac:dyDescent="0.35"/>
    <row r="216" s="36" customFormat="1" ht="15.75" customHeight="1" x14ac:dyDescent="0.35"/>
    <row r="217" s="36" customFormat="1" ht="15.75" customHeight="1" x14ac:dyDescent="0.35"/>
    <row r="218" s="36" customFormat="1" ht="15.75" customHeight="1" x14ac:dyDescent="0.35"/>
    <row r="219" s="36" customFormat="1" ht="15.75" customHeight="1" x14ac:dyDescent="0.35"/>
    <row r="220" s="36" customFormat="1" ht="15.75" customHeight="1" x14ac:dyDescent="0.35"/>
    <row r="221" s="36" customFormat="1" ht="15.75" customHeight="1" x14ac:dyDescent="0.35"/>
    <row r="222" s="36" customFormat="1" ht="15.75" customHeight="1" x14ac:dyDescent="0.35"/>
    <row r="223" s="36" customFormat="1" ht="15.75" customHeight="1" x14ac:dyDescent="0.35"/>
    <row r="224" s="36" customFormat="1" ht="15.75" customHeight="1" x14ac:dyDescent="0.35"/>
    <row r="225" s="36" customFormat="1" ht="15.75" customHeight="1" x14ac:dyDescent="0.35"/>
    <row r="226" s="36" customFormat="1" ht="15.75" customHeight="1" x14ac:dyDescent="0.35"/>
    <row r="227" s="36" customFormat="1" ht="15.75" customHeight="1" x14ac:dyDescent="0.35"/>
    <row r="228" s="36" customFormat="1" ht="15.75" customHeight="1" x14ac:dyDescent="0.35"/>
    <row r="229" s="36" customFormat="1" ht="15.75" customHeight="1" x14ac:dyDescent="0.35"/>
    <row r="230" s="36" customFormat="1" ht="15.75" customHeight="1" x14ac:dyDescent="0.35"/>
    <row r="231" s="36" customFormat="1" ht="15.75" customHeight="1" x14ac:dyDescent="0.35"/>
    <row r="232" s="36" customFormat="1" ht="15.75" customHeight="1" x14ac:dyDescent="0.35"/>
    <row r="233" s="36" customFormat="1" ht="15.75" customHeight="1" x14ac:dyDescent="0.35"/>
    <row r="234" s="36" customFormat="1" ht="15.75" customHeight="1" x14ac:dyDescent="0.35"/>
    <row r="235" s="36" customFormat="1" ht="15.75" customHeight="1" x14ac:dyDescent="0.35"/>
    <row r="236" s="36" customFormat="1" ht="15.75" customHeight="1" x14ac:dyDescent="0.35"/>
    <row r="237" s="36" customFormat="1" ht="15.75" customHeight="1" x14ac:dyDescent="0.35"/>
    <row r="238" s="36" customFormat="1" ht="15.75" customHeight="1" x14ac:dyDescent="0.35"/>
    <row r="239" s="36" customFormat="1" ht="15.75" customHeight="1" x14ac:dyDescent="0.35"/>
    <row r="240" s="36" customFormat="1" ht="15.75" customHeight="1" x14ac:dyDescent="0.35"/>
    <row r="241" s="36" customFormat="1" ht="15.75" customHeight="1" x14ac:dyDescent="0.35"/>
    <row r="242" s="36" customFormat="1" ht="15.75" customHeight="1" x14ac:dyDescent="0.35"/>
    <row r="243" s="36" customFormat="1" ht="15.75" customHeight="1" x14ac:dyDescent="0.35"/>
    <row r="244" s="36" customFormat="1" ht="15.75" customHeight="1" x14ac:dyDescent="0.35"/>
    <row r="245" s="36" customFormat="1" ht="15.75" customHeight="1" x14ac:dyDescent="0.35"/>
    <row r="246" s="36" customFormat="1" ht="15.75" customHeight="1" x14ac:dyDescent="0.35"/>
    <row r="247" s="36" customFormat="1" ht="15.75" customHeight="1" x14ac:dyDescent="0.35"/>
    <row r="248" s="36" customFormat="1" ht="15.75" customHeight="1" x14ac:dyDescent="0.35"/>
    <row r="249" s="36" customFormat="1" ht="15.75" customHeight="1" x14ac:dyDescent="0.35"/>
    <row r="250" s="36" customFormat="1" ht="15.75" customHeight="1" x14ac:dyDescent="0.35"/>
    <row r="251" s="36" customFormat="1" ht="15.75" customHeight="1" x14ac:dyDescent="0.35"/>
    <row r="252" s="36" customFormat="1" ht="15.75" customHeight="1" x14ac:dyDescent="0.35"/>
    <row r="253" s="36" customFormat="1" ht="15.75" customHeight="1" x14ac:dyDescent="0.35"/>
    <row r="254" s="36" customFormat="1" ht="15.75" customHeight="1" x14ac:dyDescent="0.35"/>
    <row r="255" s="36" customFormat="1" ht="15.75" customHeight="1" x14ac:dyDescent="0.35"/>
    <row r="256" s="36" customFormat="1" ht="15.75" customHeight="1" x14ac:dyDescent="0.35"/>
    <row r="257" s="36" customFormat="1" ht="15.75" customHeight="1" x14ac:dyDescent="0.35"/>
    <row r="258" s="36" customFormat="1" ht="15.75" customHeight="1" x14ac:dyDescent="0.35"/>
    <row r="259" s="36" customFormat="1" ht="15.75" customHeight="1" x14ac:dyDescent="0.35"/>
    <row r="260" s="36" customFormat="1" ht="15.75" customHeight="1" x14ac:dyDescent="0.35"/>
    <row r="261" s="36" customFormat="1" ht="15.75" customHeight="1" x14ac:dyDescent="0.35"/>
    <row r="262" s="36" customFormat="1" ht="15.75" customHeight="1" x14ac:dyDescent="0.35"/>
    <row r="263" s="36" customFormat="1" ht="15.75" customHeight="1" x14ac:dyDescent="0.35"/>
    <row r="264" s="36" customFormat="1" ht="15.75" customHeight="1" x14ac:dyDescent="0.35"/>
    <row r="265" s="36" customFormat="1" ht="15.75" customHeight="1" x14ac:dyDescent="0.35"/>
    <row r="266" s="36" customFormat="1" ht="15.75" customHeight="1" x14ac:dyDescent="0.35"/>
    <row r="267" s="36" customFormat="1" ht="15.75" customHeight="1" x14ac:dyDescent="0.35"/>
    <row r="268" s="36" customFormat="1" ht="15.75" customHeight="1" x14ac:dyDescent="0.35"/>
    <row r="269" s="36" customFormat="1" ht="15.75" customHeight="1" x14ac:dyDescent="0.35"/>
    <row r="270" s="36" customFormat="1" ht="15.75" customHeight="1" x14ac:dyDescent="0.35"/>
    <row r="271" s="36" customFormat="1" ht="15.75" customHeight="1" x14ac:dyDescent="0.35"/>
    <row r="272" s="36" customFormat="1" ht="15.75" customHeight="1" x14ac:dyDescent="0.35"/>
    <row r="273" s="36" customFormat="1" ht="15.75" customHeight="1" x14ac:dyDescent="0.35"/>
    <row r="274" s="36" customFormat="1" ht="15.75" customHeight="1" x14ac:dyDescent="0.35"/>
    <row r="275" s="36" customFormat="1" ht="15.75" customHeight="1" x14ac:dyDescent="0.35"/>
    <row r="276" s="36" customFormat="1" ht="15.75" customHeight="1" x14ac:dyDescent="0.35"/>
    <row r="277" s="36" customFormat="1" ht="15.75" customHeight="1" x14ac:dyDescent="0.35"/>
    <row r="278" s="36" customFormat="1" ht="15.75" customHeight="1" x14ac:dyDescent="0.35"/>
    <row r="279" s="36" customFormat="1" ht="15.75" customHeight="1" x14ac:dyDescent="0.35"/>
    <row r="280" s="36" customFormat="1" ht="15.75" customHeight="1" x14ac:dyDescent="0.35"/>
    <row r="281" s="36" customFormat="1" ht="15.75" customHeight="1" x14ac:dyDescent="0.35"/>
    <row r="282" s="36" customFormat="1" ht="15.75" customHeight="1" x14ac:dyDescent="0.35"/>
    <row r="283" s="36" customFormat="1" ht="15.75" customHeight="1" x14ac:dyDescent="0.35"/>
    <row r="284" s="36" customFormat="1" ht="15.75" customHeight="1" x14ac:dyDescent="0.35"/>
    <row r="285" s="36" customFormat="1" ht="15.75" customHeight="1" x14ac:dyDescent="0.35"/>
    <row r="286" s="36" customFormat="1" ht="15.75" customHeight="1" x14ac:dyDescent="0.35"/>
    <row r="287" s="36" customFormat="1" ht="15.75" customHeight="1" x14ac:dyDescent="0.35"/>
    <row r="288" s="36" customFormat="1" ht="15.75" customHeight="1" x14ac:dyDescent="0.35"/>
    <row r="289" s="36" customFormat="1" ht="15.75" customHeight="1" x14ac:dyDescent="0.35"/>
    <row r="290" s="36" customFormat="1" ht="15.75" customHeight="1" x14ac:dyDescent="0.35"/>
    <row r="291" s="36" customFormat="1" ht="15.75" customHeight="1" x14ac:dyDescent="0.35"/>
    <row r="292" s="36" customFormat="1" ht="15.75" customHeight="1" x14ac:dyDescent="0.35"/>
    <row r="293" s="36" customFormat="1" ht="15.75" customHeight="1" x14ac:dyDescent="0.35"/>
    <row r="294" s="36" customFormat="1" ht="15.75" customHeight="1" x14ac:dyDescent="0.35"/>
    <row r="295" s="36" customFormat="1" ht="15.75" customHeight="1" x14ac:dyDescent="0.35"/>
    <row r="296" s="36" customFormat="1" ht="15.75" customHeight="1" x14ac:dyDescent="0.35"/>
    <row r="297" s="36" customFormat="1" ht="15.75" customHeight="1" x14ac:dyDescent="0.35"/>
    <row r="298" s="36" customFormat="1" ht="15.75" customHeight="1" x14ac:dyDescent="0.35"/>
    <row r="299" s="36" customFormat="1" ht="15.75" customHeight="1" x14ac:dyDescent="0.35"/>
    <row r="300" s="36" customFormat="1" ht="15.75" customHeight="1" x14ac:dyDescent="0.35"/>
    <row r="301" s="36" customFormat="1" ht="15.75" customHeight="1" x14ac:dyDescent="0.35"/>
    <row r="302" s="36" customFormat="1" ht="15.75" customHeight="1" x14ac:dyDescent="0.35"/>
    <row r="303" s="36" customFormat="1" ht="15.75" customHeight="1" x14ac:dyDescent="0.35"/>
    <row r="304" s="36" customFormat="1" ht="15.75" customHeight="1" x14ac:dyDescent="0.35"/>
    <row r="305" s="36" customFormat="1" ht="15.75" customHeight="1" x14ac:dyDescent="0.35"/>
    <row r="306" s="36" customFormat="1" ht="15.75" customHeight="1" x14ac:dyDescent="0.35"/>
    <row r="307" s="36" customFormat="1" ht="15.75" customHeight="1" x14ac:dyDescent="0.35"/>
    <row r="308" s="36" customFormat="1" ht="15.75" customHeight="1" x14ac:dyDescent="0.35"/>
    <row r="309" s="36" customFormat="1" ht="15.75" customHeight="1" x14ac:dyDescent="0.35"/>
    <row r="310" s="36" customFormat="1" ht="15.75" customHeight="1" x14ac:dyDescent="0.35"/>
    <row r="311" s="36" customFormat="1" ht="15.75" customHeight="1" x14ac:dyDescent="0.35"/>
    <row r="312" s="36" customFormat="1" ht="15.75" customHeight="1" x14ac:dyDescent="0.35"/>
    <row r="313" s="36" customFormat="1" ht="15.75" customHeight="1" x14ac:dyDescent="0.35"/>
    <row r="314" s="36" customFormat="1" ht="15.75" customHeight="1" x14ac:dyDescent="0.35"/>
    <row r="315" s="36" customFormat="1" ht="15.75" customHeight="1" x14ac:dyDescent="0.35"/>
    <row r="316" s="36" customFormat="1" ht="15.75" customHeight="1" x14ac:dyDescent="0.35"/>
    <row r="317" s="36" customFormat="1" ht="15.75" customHeight="1" x14ac:dyDescent="0.35"/>
    <row r="318" s="36" customFormat="1" ht="15.75" customHeight="1" x14ac:dyDescent="0.35"/>
    <row r="319" s="36" customFormat="1" ht="15.75" customHeight="1" x14ac:dyDescent="0.35"/>
    <row r="320" s="36" customFormat="1" ht="15.75" customHeight="1" x14ac:dyDescent="0.35"/>
    <row r="321" s="36" customFormat="1" ht="15.75" customHeight="1" x14ac:dyDescent="0.35"/>
    <row r="322" s="36" customFormat="1" ht="15.75" customHeight="1" x14ac:dyDescent="0.35"/>
    <row r="323" s="36" customFormat="1" ht="15.75" customHeight="1" x14ac:dyDescent="0.35"/>
    <row r="324" s="36" customFormat="1" ht="15.75" customHeight="1" x14ac:dyDescent="0.35"/>
    <row r="325" s="36" customFormat="1" ht="15.75" customHeight="1" x14ac:dyDescent="0.35"/>
    <row r="326" s="36" customFormat="1" ht="15.75" customHeight="1" x14ac:dyDescent="0.35"/>
    <row r="327" s="36" customFormat="1" ht="15.75" customHeight="1" x14ac:dyDescent="0.35"/>
    <row r="328" s="36" customFormat="1" ht="15.75" customHeight="1" x14ac:dyDescent="0.35"/>
    <row r="329" s="36" customFormat="1" ht="15.75" customHeight="1" x14ac:dyDescent="0.35"/>
    <row r="330" s="36" customFormat="1" ht="15.75" customHeight="1" x14ac:dyDescent="0.35"/>
    <row r="331" s="36" customFormat="1" ht="15.75" customHeight="1" x14ac:dyDescent="0.35"/>
    <row r="332" s="36" customFormat="1" ht="15.75" customHeight="1" x14ac:dyDescent="0.35"/>
    <row r="333" s="36" customFormat="1" ht="15.75" customHeight="1" x14ac:dyDescent="0.35"/>
    <row r="334" s="36" customFormat="1" ht="15.75" customHeight="1" x14ac:dyDescent="0.35"/>
    <row r="335" s="36" customFormat="1" ht="15.75" customHeight="1" x14ac:dyDescent="0.35"/>
    <row r="336" s="36" customFormat="1" ht="15.75" customHeight="1" x14ac:dyDescent="0.35"/>
    <row r="337" s="36" customFormat="1" ht="15.75" customHeight="1" x14ac:dyDescent="0.35"/>
    <row r="338" s="36" customFormat="1" ht="15.75" customHeight="1" x14ac:dyDescent="0.35"/>
    <row r="339" s="36" customFormat="1" ht="15.75" customHeight="1" x14ac:dyDescent="0.35"/>
    <row r="340" s="36" customFormat="1" ht="15.75" customHeight="1" x14ac:dyDescent="0.35"/>
    <row r="341" s="36" customFormat="1" ht="15.75" customHeight="1" x14ac:dyDescent="0.35"/>
    <row r="342" s="36" customFormat="1" ht="15.75" customHeight="1" x14ac:dyDescent="0.35"/>
    <row r="343" s="36" customFormat="1" ht="15.75" customHeight="1" x14ac:dyDescent="0.35"/>
    <row r="344" s="36" customFormat="1" ht="15.75" customHeight="1" x14ac:dyDescent="0.35"/>
    <row r="345" s="36" customFormat="1" ht="15.75" customHeight="1" x14ac:dyDescent="0.35"/>
    <row r="346" s="36" customFormat="1" ht="15.75" customHeight="1" x14ac:dyDescent="0.35"/>
    <row r="347" s="36" customFormat="1" ht="15.75" customHeight="1" x14ac:dyDescent="0.35"/>
    <row r="348" s="36" customFormat="1" ht="15.75" customHeight="1" x14ac:dyDescent="0.35"/>
    <row r="349" s="36" customFormat="1" ht="15.75" customHeight="1" x14ac:dyDescent="0.35"/>
    <row r="350" s="36" customFormat="1" ht="15.75" customHeight="1" x14ac:dyDescent="0.35"/>
    <row r="351" s="36" customFormat="1" ht="15.75" customHeight="1" x14ac:dyDescent="0.35"/>
    <row r="352" s="36" customFormat="1" ht="15.75" customHeight="1" x14ac:dyDescent="0.35"/>
    <row r="353" s="36" customFormat="1" ht="15.75" customHeight="1" x14ac:dyDescent="0.35"/>
    <row r="354" s="36" customFormat="1" ht="15.75" customHeight="1" x14ac:dyDescent="0.35"/>
    <row r="355" s="36" customFormat="1" ht="15.75" customHeight="1" x14ac:dyDescent="0.35"/>
    <row r="356" s="36" customFormat="1" ht="15.75" customHeight="1" x14ac:dyDescent="0.35"/>
    <row r="357" s="36" customFormat="1" ht="15.75" customHeight="1" x14ac:dyDescent="0.35"/>
    <row r="358" s="36" customFormat="1" ht="15.75" customHeight="1" x14ac:dyDescent="0.35"/>
    <row r="359" s="36" customFormat="1" ht="15.75" customHeight="1" x14ac:dyDescent="0.35"/>
    <row r="360" s="36" customFormat="1" ht="15.75" customHeight="1" x14ac:dyDescent="0.35"/>
    <row r="361" s="36" customFormat="1" ht="15.75" customHeight="1" x14ac:dyDescent="0.35"/>
    <row r="362" s="36" customFormat="1" ht="15.75" customHeight="1" x14ac:dyDescent="0.35"/>
    <row r="363" s="36" customFormat="1" ht="15.75" customHeight="1" x14ac:dyDescent="0.35"/>
    <row r="364" s="36" customFormat="1" ht="15.75" customHeight="1" x14ac:dyDescent="0.35"/>
    <row r="365" s="36" customFormat="1" ht="15.75" customHeight="1" x14ac:dyDescent="0.35"/>
    <row r="366" s="36" customFormat="1" ht="15.75" customHeight="1" x14ac:dyDescent="0.35"/>
    <row r="367" s="36" customFormat="1" ht="15.75" customHeight="1" x14ac:dyDescent="0.35"/>
    <row r="368" s="36" customFormat="1" ht="15.75" customHeight="1" x14ac:dyDescent="0.35"/>
    <row r="369" s="36" customFormat="1" ht="15.75" customHeight="1" x14ac:dyDescent="0.35"/>
    <row r="370" s="36" customFormat="1" ht="15.75" customHeight="1" x14ac:dyDescent="0.35"/>
    <row r="371" s="36" customFormat="1" ht="15.75" customHeight="1" x14ac:dyDescent="0.35"/>
    <row r="372" s="36" customFormat="1" ht="15.75" customHeight="1" x14ac:dyDescent="0.35"/>
    <row r="373" s="36" customFormat="1" ht="15.75" customHeight="1" x14ac:dyDescent="0.35"/>
    <row r="374" s="36" customFormat="1" ht="15.75" customHeight="1" x14ac:dyDescent="0.35"/>
    <row r="375" s="36" customFormat="1" ht="15.75" customHeight="1" x14ac:dyDescent="0.35"/>
    <row r="376" s="36" customFormat="1" ht="15.75" customHeight="1" x14ac:dyDescent="0.35"/>
    <row r="377" s="36" customFormat="1" ht="15.75" customHeight="1" x14ac:dyDescent="0.35"/>
    <row r="378" s="36" customFormat="1" ht="15.75" customHeight="1" x14ac:dyDescent="0.35"/>
    <row r="379" s="36" customFormat="1" ht="15.75" customHeight="1" x14ac:dyDescent="0.35"/>
    <row r="380" s="36" customFormat="1" ht="15.75" customHeight="1" x14ac:dyDescent="0.35"/>
    <row r="381" s="36" customFormat="1" ht="15.75" customHeight="1" x14ac:dyDescent="0.35"/>
    <row r="382" s="36" customFormat="1" ht="15.75" customHeight="1" x14ac:dyDescent="0.35"/>
    <row r="383" s="36" customFormat="1" ht="15.75" customHeight="1" x14ac:dyDescent="0.35"/>
    <row r="384" s="36" customFormat="1" ht="15.75" customHeight="1" x14ac:dyDescent="0.35"/>
    <row r="385" s="36" customFormat="1" ht="15.75" customHeight="1" x14ac:dyDescent="0.35"/>
    <row r="386" s="36" customFormat="1" ht="15.75" customHeight="1" x14ac:dyDescent="0.35"/>
    <row r="387" s="36" customFormat="1" ht="15.75" customHeight="1" x14ac:dyDescent="0.35"/>
    <row r="388" s="36" customFormat="1" ht="15.75" customHeight="1" x14ac:dyDescent="0.35"/>
    <row r="389" s="36" customFormat="1" ht="15.75" customHeight="1" x14ac:dyDescent="0.35"/>
    <row r="390" s="36" customFormat="1" ht="15.75" customHeight="1" x14ac:dyDescent="0.35"/>
    <row r="391" s="36" customFormat="1" ht="15.75" customHeight="1" x14ac:dyDescent="0.35"/>
    <row r="392" s="36" customFormat="1" ht="15.75" customHeight="1" x14ac:dyDescent="0.35"/>
    <row r="393" s="36" customFormat="1" ht="15.75" customHeight="1" x14ac:dyDescent="0.35"/>
    <row r="394" s="36" customFormat="1" ht="15.75" customHeight="1" x14ac:dyDescent="0.35"/>
    <row r="395" s="36" customFormat="1" ht="15.75" customHeight="1" x14ac:dyDescent="0.35"/>
    <row r="396" s="36" customFormat="1" ht="15.75" customHeight="1" x14ac:dyDescent="0.35"/>
    <row r="397" s="36" customFormat="1" ht="15.75" customHeight="1" x14ac:dyDescent="0.35"/>
    <row r="398" s="36" customFormat="1" ht="15.75" customHeight="1" x14ac:dyDescent="0.35"/>
    <row r="399" s="36" customFormat="1" ht="15.75" customHeight="1" x14ac:dyDescent="0.35"/>
    <row r="400" s="36" customFormat="1" ht="15.75" customHeight="1" x14ac:dyDescent="0.35"/>
    <row r="401" s="36" customFormat="1" ht="15.75" customHeight="1" x14ac:dyDescent="0.35"/>
    <row r="402" s="36" customFormat="1" ht="15.75" customHeight="1" x14ac:dyDescent="0.35"/>
    <row r="403" s="36" customFormat="1" ht="15.75" customHeight="1" x14ac:dyDescent="0.35"/>
    <row r="404" s="36" customFormat="1" ht="15.75" customHeight="1" x14ac:dyDescent="0.35"/>
    <row r="405" s="36" customFormat="1" ht="15.75" customHeight="1" x14ac:dyDescent="0.35"/>
    <row r="406" s="36" customFormat="1" ht="15.75" customHeight="1" x14ac:dyDescent="0.35"/>
    <row r="407" s="36" customFormat="1" ht="15.75" customHeight="1" x14ac:dyDescent="0.35"/>
    <row r="408" s="36" customFormat="1" ht="15.75" customHeight="1" x14ac:dyDescent="0.35"/>
    <row r="409" s="36" customFormat="1" ht="15.75" customHeight="1" x14ac:dyDescent="0.35"/>
    <row r="410" s="36" customFormat="1" ht="15.75" customHeight="1" x14ac:dyDescent="0.35"/>
    <row r="411" s="36" customFormat="1" ht="15.75" customHeight="1" x14ac:dyDescent="0.35"/>
    <row r="412" s="36" customFormat="1" ht="15.75" customHeight="1" x14ac:dyDescent="0.35"/>
    <row r="413" s="36" customFormat="1" ht="15.75" customHeight="1" x14ac:dyDescent="0.35"/>
    <row r="414" s="36" customFormat="1" ht="15.75" customHeight="1" x14ac:dyDescent="0.35"/>
    <row r="415" s="36" customFormat="1" ht="15.75" customHeight="1" x14ac:dyDescent="0.35"/>
    <row r="416" s="36" customFormat="1" ht="15.75" customHeight="1" x14ac:dyDescent="0.35"/>
    <row r="417" s="36" customFormat="1" ht="15.75" customHeight="1" x14ac:dyDescent="0.35"/>
    <row r="418" s="36" customFormat="1" ht="15.75" customHeight="1" x14ac:dyDescent="0.35"/>
    <row r="419" s="36" customFormat="1" ht="15.75" customHeight="1" x14ac:dyDescent="0.35"/>
    <row r="420" s="36" customFormat="1" ht="15.75" customHeight="1" x14ac:dyDescent="0.35"/>
    <row r="421" s="36" customFormat="1" ht="15.75" customHeight="1" x14ac:dyDescent="0.35"/>
    <row r="422" s="36" customFormat="1" ht="15.75" customHeight="1" x14ac:dyDescent="0.35"/>
    <row r="423" s="36" customFormat="1" ht="15.75" customHeight="1" x14ac:dyDescent="0.35"/>
    <row r="424" s="36" customFormat="1" ht="15.75" customHeight="1" x14ac:dyDescent="0.35"/>
    <row r="425" s="36" customFormat="1" ht="15.75" customHeight="1" x14ac:dyDescent="0.35"/>
    <row r="426" s="36" customFormat="1" ht="15.75" customHeight="1" x14ac:dyDescent="0.35"/>
    <row r="427" s="36" customFormat="1" ht="15.75" customHeight="1" x14ac:dyDescent="0.35"/>
    <row r="428" s="36" customFormat="1" ht="15.75" customHeight="1" x14ac:dyDescent="0.35"/>
    <row r="429" s="36" customFormat="1" ht="15.75" customHeight="1" x14ac:dyDescent="0.35"/>
    <row r="430" s="36" customFormat="1" ht="15.75" customHeight="1" x14ac:dyDescent="0.35"/>
    <row r="431" s="36" customFormat="1" ht="15.75" customHeight="1" x14ac:dyDescent="0.35"/>
    <row r="432" s="36" customFormat="1" ht="15.75" customHeight="1" x14ac:dyDescent="0.35"/>
    <row r="433" s="36" customFormat="1" ht="15.75" customHeight="1" x14ac:dyDescent="0.35"/>
    <row r="434" s="36" customFormat="1" ht="15.75" customHeight="1" x14ac:dyDescent="0.35"/>
    <row r="435" s="36" customFormat="1" ht="15.75" customHeight="1" x14ac:dyDescent="0.35"/>
    <row r="436" s="36" customFormat="1" ht="15.75" customHeight="1" x14ac:dyDescent="0.35"/>
    <row r="437" s="36" customFormat="1" ht="15.75" customHeight="1" x14ac:dyDescent="0.35"/>
    <row r="438" s="36" customFormat="1" ht="15.75" customHeight="1" x14ac:dyDescent="0.35"/>
    <row r="439" s="36" customFormat="1" ht="15.75" customHeight="1" x14ac:dyDescent="0.35"/>
    <row r="440" s="36" customFormat="1" ht="15.75" customHeight="1" x14ac:dyDescent="0.35"/>
    <row r="441" s="36" customFormat="1" ht="15.75" customHeight="1" x14ac:dyDescent="0.35"/>
    <row r="442" s="36" customFormat="1" ht="15.75" customHeight="1" x14ac:dyDescent="0.35"/>
    <row r="443" s="36" customFormat="1" ht="15.75" customHeight="1" x14ac:dyDescent="0.35"/>
    <row r="444" s="36" customFormat="1" ht="15.75" customHeight="1" x14ac:dyDescent="0.35"/>
    <row r="445" s="36" customFormat="1" ht="15.75" customHeight="1" x14ac:dyDescent="0.35"/>
    <row r="446" s="36" customFormat="1" ht="15.75" customHeight="1" x14ac:dyDescent="0.35"/>
    <row r="447" s="36" customFormat="1" ht="15.75" customHeight="1" x14ac:dyDescent="0.35"/>
    <row r="448" s="36" customFormat="1" ht="15.75" customHeight="1" x14ac:dyDescent="0.35"/>
    <row r="449" s="36" customFormat="1" ht="15.75" customHeight="1" x14ac:dyDescent="0.35"/>
    <row r="450" s="36" customFormat="1" ht="15.75" customHeight="1" x14ac:dyDescent="0.35"/>
    <row r="451" s="36" customFormat="1" ht="15.75" customHeight="1" x14ac:dyDescent="0.35"/>
    <row r="452" s="36" customFormat="1" ht="15.75" customHeight="1" x14ac:dyDescent="0.35"/>
    <row r="453" s="36" customFormat="1" ht="15.75" customHeight="1" x14ac:dyDescent="0.35"/>
    <row r="454" s="36" customFormat="1" ht="15.75" customHeight="1" x14ac:dyDescent="0.35"/>
    <row r="455" s="36" customFormat="1" ht="15.75" customHeight="1" x14ac:dyDescent="0.35"/>
    <row r="456" s="36" customFormat="1" ht="15.75" customHeight="1" x14ac:dyDescent="0.35"/>
    <row r="457" s="36" customFormat="1" ht="15.75" customHeight="1" x14ac:dyDescent="0.35"/>
    <row r="458" s="36" customFormat="1" ht="15.75" customHeight="1" x14ac:dyDescent="0.35"/>
    <row r="459" s="36" customFormat="1" ht="15.75" customHeight="1" x14ac:dyDescent="0.35"/>
    <row r="460" s="36" customFormat="1" ht="15.75" customHeight="1" x14ac:dyDescent="0.35"/>
    <row r="461" s="36" customFormat="1" ht="15.75" customHeight="1" x14ac:dyDescent="0.35"/>
    <row r="462" s="36" customFormat="1" ht="15.75" customHeight="1" x14ac:dyDescent="0.35"/>
    <row r="463" s="36" customFormat="1" ht="15.75" customHeight="1" x14ac:dyDescent="0.35"/>
    <row r="464" s="36" customFormat="1" ht="15.75" customHeight="1" x14ac:dyDescent="0.35"/>
    <row r="465" s="36" customFormat="1" ht="15.75" customHeight="1" x14ac:dyDescent="0.35"/>
    <row r="466" s="36" customFormat="1" ht="15.75" customHeight="1" x14ac:dyDescent="0.35"/>
    <row r="467" s="36" customFormat="1" ht="15.75" customHeight="1" x14ac:dyDescent="0.35"/>
    <row r="468" s="36" customFormat="1" ht="15.75" customHeight="1" x14ac:dyDescent="0.35"/>
    <row r="469" s="36" customFormat="1" ht="15.75" customHeight="1" x14ac:dyDescent="0.35"/>
    <row r="470" s="36" customFormat="1" ht="15.75" customHeight="1" x14ac:dyDescent="0.35"/>
    <row r="471" s="36" customFormat="1" ht="15.75" customHeight="1" x14ac:dyDescent="0.35"/>
    <row r="472" s="36" customFormat="1" ht="15.75" customHeight="1" x14ac:dyDescent="0.35"/>
    <row r="473" s="36" customFormat="1" ht="15.75" customHeight="1" x14ac:dyDescent="0.35"/>
    <row r="474" s="36" customFormat="1" ht="15.75" customHeight="1" x14ac:dyDescent="0.35"/>
    <row r="475" s="36" customFormat="1" ht="15.75" customHeight="1" x14ac:dyDescent="0.35"/>
    <row r="476" s="36" customFormat="1" ht="15.75" customHeight="1" x14ac:dyDescent="0.35"/>
    <row r="477" s="36" customFormat="1" ht="15.75" customHeight="1" x14ac:dyDescent="0.35"/>
    <row r="478" s="36" customFormat="1" ht="15.75" customHeight="1" x14ac:dyDescent="0.35"/>
    <row r="479" s="36" customFormat="1" ht="15.75" customHeight="1" x14ac:dyDescent="0.35"/>
    <row r="480" s="36" customFormat="1" ht="15.75" customHeight="1" x14ac:dyDescent="0.35"/>
    <row r="481" s="36" customFormat="1" ht="15.75" customHeight="1" x14ac:dyDescent="0.35"/>
    <row r="482" s="36" customFormat="1" ht="15.75" customHeight="1" x14ac:dyDescent="0.35"/>
    <row r="483" s="36" customFormat="1" ht="15.75" customHeight="1" x14ac:dyDescent="0.35"/>
    <row r="484" s="36" customFormat="1" ht="15.75" customHeight="1" x14ac:dyDescent="0.35"/>
    <row r="485" s="36" customFormat="1" ht="15.75" customHeight="1" x14ac:dyDescent="0.35"/>
    <row r="486" s="36" customFormat="1" ht="15.75" customHeight="1" x14ac:dyDescent="0.35"/>
    <row r="487" s="36" customFormat="1" ht="15.75" customHeight="1" x14ac:dyDescent="0.35"/>
    <row r="488" s="36" customFormat="1" ht="15.75" customHeight="1" x14ac:dyDescent="0.35"/>
    <row r="489" s="36" customFormat="1" ht="15.75" customHeight="1" x14ac:dyDescent="0.35"/>
    <row r="490" s="36" customFormat="1" ht="15.75" customHeight="1" x14ac:dyDescent="0.35"/>
    <row r="491" s="36" customFormat="1" ht="15.75" customHeight="1" x14ac:dyDescent="0.35"/>
    <row r="492" s="36" customFormat="1" ht="15.75" customHeight="1" x14ac:dyDescent="0.35"/>
    <row r="493" s="36" customFormat="1" ht="15.75" customHeight="1" x14ac:dyDescent="0.35"/>
    <row r="494" s="36" customFormat="1" ht="15.75" customHeight="1" x14ac:dyDescent="0.35"/>
    <row r="495" s="36" customFormat="1" ht="15.75" customHeight="1" x14ac:dyDescent="0.35"/>
    <row r="496" s="36" customFormat="1" ht="15.75" customHeight="1" x14ac:dyDescent="0.35"/>
    <row r="497" s="36" customFormat="1" ht="15.75" customHeight="1" x14ac:dyDescent="0.35"/>
    <row r="498" s="36" customFormat="1" ht="15.75" customHeight="1" x14ac:dyDescent="0.35"/>
    <row r="499" s="36" customFormat="1" ht="15.75" customHeight="1" x14ac:dyDescent="0.35"/>
    <row r="500" s="36" customFormat="1" ht="15.75" customHeight="1" x14ac:dyDescent="0.35"/>
    <row r="501" s="36" customFormat="1" ht="15.75" customHeight="1" x14ac:dyDescent="0.35"/>
    <row r="502" s="36" customFormat="1" ht="15.75" customHeight="1" x14ac:dyDescent="0.35"/>
    <row r="503" s="36" customFormat="1" ht="15.75" customHeight="1" x14ac:dyDescent="0.35"/>
    <row r="504" s="36" customFormat="1" ht="15.75" customHeight="1" x14ac:dyDescent="0.35"/>
    <row r="505" s="36" customFormat="1" ht="15.75" customHeight="1" x14ac:dyDescent="0.35"/>
    <row r="506" s="36" customFormat="1" ht="15.75" customHeight="1" x14ac:dyDescent="0.35"/>
    <row r="507" s="36" customFormat="1" ht="15.75" customHeight="1" x14ac:dyDescent="0.35"/>
    <row r="508" s="36" customFormat="1" ht="15.75" customHeight="1" x14ac:dyDescent="0.35"/>
    <row r="509" s="36" customFormat="1" ht="15.75" customHeight="1" x14ac:dyDescent="0.35"/>
    <row r="510" s="36" customFormat="1" ht="15.75" customHeight="1" x14ac:dyDescent="0.35"/>
    <row r="511" s="36" customFormat="1" ht="15.75" customHeight="1" x14ac:dyDescent="0.35"/>
    <row r="512" s="36" customFormat="1" ht="15.75" customHeight="1" x14ac:dyDescent="0.35"/>
    <row r="513" s="36" customFormat="1" ht="15.75" customHeight="1" x14ac:dyDescent="0.35"/>
    <row r="514" s="36" customFormat="1" ht="15.75" customHeight="1" x14ac:dyDescent="0.35"/>
    <row r="515" s="36" customFormat="1" ht="15.75" customHeight="1" x14ac:dyDescent="0.35"/>
    <row r="516" s="36" customFormat="1" ht="15.75" customHeight="1" x14ac:dyDescent="0.35"/>
    <row r="517" s="36" customFormat="1" ht="15.75" customHeight="1" x14ac:dyDescent="0.35"/>
    <row r="518" s="36" customFormat="1" ht="15.75" customHeight="1" x14ac:dyDescent="0.35"/>
    <row r="519" s="36" customFormat="1" ht="15.75" customHeight="1" x14ac:dyDescent="0.35"/>
    <row r="520" s="36" customFormat="1" ht="15.75" customHeight="1" x14ac:dyDescent="0.35"/>
    <row r="521" s="36" customFormat="1" ht="15.75" customHeight="1" x14ac:dyDescent="0.35"/>
    <row r="522" s="36" customFormat="1" ht="15.75" customHeight="1" x14ac:dyDescent="0.35"/>
    <row r="523" s="36" customFormat="1" ht="15.75" customHeight="1" x14ac:dyDescent="0.35"/>
    <row r="524" s="36" customFormat="1" ht="15.75" customHeight="1" x14ac:dyDescent="0.35"/>
    <row r="525" s="36" customFormat="1" ht="15.75" customHeight="1" x14ac:dyDescent="0.35"/>
    <row r="526" s="36" customFormat="1" ht="15.75" customHeight="1" x14ac:dyDescent="0.35"/>
    <row r="527" s="36" customFormat="1" ht="15.75" customHeight="1" x14ac:dyDescent="0.35"/>
    <row r="528" s="36" customFormat="1" ht="15.75" customHeight="1" x14ac:dyDescent="0.35"/>
    <row r="529" s="36" customFormat="1" ht="15.75" customHeight="1" x14ac:dyDescent="0.35"/>
    <row r="530" s="36" customFormat="1" ht="15.75" customHeight="1" x14ac:dyDescent="0.35"/>
    <row r="531" s="36" customFormat="1" ht="15.75" customHeight="1" x14ac:dyDescent="0.35"/>
    <row r="532" s="36" customFormat="1" ht="15.75" customHeight="1" x14ac:dyDescent="0.35"/>
    <row r="533" s="36" customFormat="1" ht="15.75" customHeight="1" x14ac:dyDescent="0.35"/>
    <row r="534" s="36" customFormat="1" ht="15.75" customHeight="1" x14ac:dyDescent="0.35"/>
    <row r="535" s="36" customFormat="1" ht="15.75" customHeight="1" x14ac:dyDescent="0.35"/>
    <row r="536" s="36" customFormat="1" ht="15.75" customHeight="1" x14ac:dyDescent="0.35"/>
    <row r="537" s="36" customFormat="1" ht="15.75" customHeight="1" x14ac:dyDescent="0.35"/>
    <row r="538" s="36" customFormat="1" ht="15.75" customHeight="1" x14ac:dyDescent="0.35"/>
    <row r="539" s="36" customFormat="1" ht="15.75" customHeight="1" x14ac:dyDescent="0.35"/>
    <row r="540" s="36" customFormat="1" ht="15.75" customHeight="1" x14ac:dyDescent="0.35"/>
    <row r="541" s="36" customFormat="1" ht="15.75" customHeight="1" x14ac:dyDescent="0.35"/>
    <row r="542" s="36" customFormat="1" ht="15.75" customHeight="1" x14ac:dyDescent="0.35"/>
    <row r="543" s="36" customFormat="1" ht="15.75" customHeight="1" x14ac:dyDescent="0.35"/>
    <row r="544" s="36" customFormat="1" ht="15.75" customHeight="1" x14ac:dyDescent="0.35"/>
    <row r="545" s="36" customFormat="1" ht="15.75" customHeight="1" x14ac:dyDescent="0.35"/>
    <row r="546" s="36" customFormat="1" ht="15.75" customHeight="1" x14ac:dyDescent="0.35"/>
    <row r="547" s="36" customFormat="1" ht="15.75" customHeight="1" x14ac:dyDescent="0.35"/>
    <row r="548" s="36" customFormat="1" ht="15.75" customHeight="1" x14ac:dyDescent="0.35"/>
    <row r="549" s="36" customFormat="1" ht="15.75" customHeight="1" x14ac:dyDescent="0.35"/>
    <row r="550" s="36" customFormat="1" ht="15.75" customHeight="1" x14ac:dyDescent="0.35"/>
    <row r="551" s="36" customFormat="1" ht="15.75" customHeight="1" x14ac:dyDescent="0.35"/>
    <row r="552" s="36" customFormat="1" ht="15.75" customHeight="1" x14ac:dyDescent="0.35"/>
    <row r="553" s="36" customFormat="1" ht="15.75" customHeight="1" x14ac:dyDescent="0.35"/>
    <row r="554" s="36" customFormat="1" ht="15.75" customHeight="1" x14ac:dyDescent="0.35"/>
    <row r="555" s="36" customFormat="1" ht="15.75" customHeight="1" x14ac:dyDescent="0.35"/>
    <row r="556" s="36" customFormat="1" ht="15.75" customHeight="1" x14ac:dyDescent="0.35"/>
    <row r="557" s="36" customFormat="1" ht="15.75" customHeight="1" x14ac:dyDescent="0.35"/>
    <row r="558" s="36" customFormat="1" ht="15.75" customHeight="1" x14ac:dyDescent="0.35"/>
    <row r="559" s="36" customFormat="1" ht="15.75" customHeight="1" x14ac:dyDescent="0.35"/>
    <row r="560" s="36" customFormat="1" ht="15.75" customHeight="1" x14ac:dyDescent="0.35"/>
    <row r="561" s="36" customFormat="1" ht="15.75" customHeight="1" x14ac:dyDescent="0.35"/>
    <row r="562" s="36" customFormat="1" ht="15.75" customHeight="1" x14ac:dyDescent="0.35"/>
    <row r="563" s="36" customFormat="1" ht="15.75" customHeight="1" x14ac:dyDescent="0.35"/>
    <row r="564" s="36" customFormat="1" ht="15.75" customHeight="1" x14ac:dyDescent="0.35"/>
    <row r="565" s="36" customFormat="1" ht="15.75" customHeight="1" x14ac:dyDescent="0.35"/>
    <row r="566" s="36" customFormat="1" ht="15.75" customHeight="1" x14ac:dyDescent="0.35"/>
    <row r="567" s="36" customFormat="1" ht="15.75" customHeight="1" x14ac:dyDescent="0.35"/>
    <row r="568" s="36" customFormat="1" ht="15.75" customHeight="1" x14ac:dyDescent="0.35"/>
    <row r="569" s="36" customFormat="1" ht="15.75" customHeight="1" x14ac:dyDescent="0.35"/>
    <row r="570" s="36" customFormat="1" ht="15.75" customHeight="1" x14ac:dyDescent="0.35"/>
    <row r="571" s="36" customFormat="1" ht="15.75" customHeight="1" x14ac:dyDescent="0.35"/>
    <row r="572" s="36" customFormat="1" ht="15.75" customHeight="1" x14ac:dyDescent="0.35"/>
    <row r="573" s="36" customFormat="1" ht="15.75" customHeight="1" x14ac:dyDescent="0.35"/>
    <row r="574" s="36" customFormat="1" ht="15.75" customHeight="1" x14ac:dyDescent="0.35"/>
    <row r="575" s="36" customFormat="1" ht="15.75" customHeight="1" x14ac:dyDescent="0.35"/>
    <row r="576" s="36" customFormat="1" ht="15.75" customHeight="1" x14ac:dyDescent="0.35"/>
    <row r="577" s="36" customFormat="1" ht="15.75" customHeight="1" x14ac:dyDescent="0.35"/>
    <row r="578" s="36" customFormat="1" ht="15.75" customHeight="1" x14ac:dyDescent="0.35"/>
    <row r="579" s="36" customFormat="1" ht="15.75" customHeight="1" x14ac:dyDescent="0.35"/>
    <row r="580" s="36" customFormat="1" ht="15.75" customHeight="1" x14ac:dyDescent="0.35"/>
    <row r="581" s="36" customFormat="1" ht="15.75" customHeight="1" x14ac:dyDescent="0.35"/>
    <row r="582" s="36" customFormat="1" ht="15.75" customHeight="1" x14ac:dyDescent="0.35"/>
    <row r="583" s="36" customFormat="1" ht="15.75" customHeight="1" x14ac:dyDescent="0.35"/>
    <row r="584" s="36" customFormat="1" ht="15.75" customHeight="1" x14ac:dyDescent="0.35"/>
    <row r="585" s="36" customFormat="1" ht="15.75" customHeight="1" x14ac:dyDescent="0.35"/>
    <row r="586" s="36" customFormat="1" ht="15.75" customHeight="1" x14ac:dyDescent="0.35"/>
    <row r="587" s="36" customFormat="1" ht="15.75" customHeight="1" x14ac:dyDescent="0.35"/>
    <row r="588" s="36" customFormat="1" ht="15.75" customHeight="1" x14ac:dyDescent="0.35"/>
    <row r="589" s="36" customFormat="1" ht="15.75" customHeight="1" x14ac:dyDescent="0.35"/>
    <row r="590" s="36" customFormat="1" ht="15.75" customHeight="1" x14ac:dyDescent="0.35"/>
    <row r="591" s="36" customFormat="1" ht="15.75" customHeight="1" x14ac:dyDescent="0.35"/>
    <row r="592" s="36" customFormat="1" ht="15.75" customHeight="1" x14ac:dyDescent="0.35"/>
    <row r="593" s="36" customFormat="1" ht="15.75" customHeight="1" x14ac:dyDescent="0.35"/>
    <row r="594" s="36" customFormat="1" ht="15.75" customHeight="1" x14ac:dyDescent="0.35"/>
    <row r="595" s="36" customFormat="1" ht="15.75" customHeight="1" x14ac:dyDescent="0.35"/>
    <row r="596" s="36" customFormat="1" ht="15.75" customHeight="1" x14ac:dyDescent="0.35"/>
    <row r="597" s="36" customFormat="1" ht="15.75" customHeight="1" x14ac:dyDescent="0.35"/>
    <row r="598" s="36" customFormat="1" ht="15.75" customHeight="1" x14ac:dyDescent="0.35"/>
    <row r="599" s="36" customFormat="1" ht="15.75" customHeight="1" x14ac:dyDescent="0.35"/>
    <row r="600" s="36" customFormat="1" ht="15.75" customHeight="1" x14ac:dyDescent="0.35"/>
    <row r="601" s="36" customFormat="1" ht="15.75" customHeight="1" x14ac:dyDescent="0.35"/>
    <row r="602" s="36" customFormat="1" ht="15.75" customHeight="1" x14ac:dyDescent="0.35"/>
    <row r="603" s="36" customFormat="1" ht="15.75" customHeight="1" x14ac:dyDescent="0.35"/>
    <row r="604" s="36" customFormat="1" ht="15.75" customHeight="1" x14ac:dyDescent="0.35"/>
    <row r="605" s="36" customFormat="1" ht="15.75" customHeight="1" x14ac:dyDescent="0.35"/>
    <row r="606" s="36" customFormat="1" ht="15.75" customHeight="1" x14ac:dyDescent="0.35"/>
    <row r="607" s="36" customFormat="1" ht="15.75" customHeight="1" x14ac:dyDescent="0.35"/>
    <row r="608" s="36" customFormat="1" ht="15.75" customHeight="1" x14ac:dyDescent="0.35"/>
    <row r="609" s="36" customFormat="1" ht="15.75" customHeight="1" x14ac:dyDescent="0.35"/>
    <row r="610" s="36" customFormat="1" ht="15.75" customHeight="1" x14ac:dyDescent="0.35"/>
    <row r="611" s="36" customFormat="1" ht="15.75" customHeight="1" x14ac:dyDescent="0.35"/>
    <row r="612" s="36" customFormat="1" ht="15.75" customHeight="1" x14ac:dyDescent="0.35"/>
    <row r="613" s="36" customFormat="1" ht="15.75" customHeight="1" x14ac:dyDescent="0.35"/>
    <row r="614" s="36" customFormat="1" ht="15.75" customHeight="1" x14ac:dyDescent="0.35"/>
    <row r="615" s="36" customFormat="1" ht="15.75" customHeight="1" x14ac:dyDescent="0.35"/>
    <row r="616" s="36" customFormat="1" ht="15.75" customHeight="1" x14ac:dyDescent="0.35"/>
    <row r="617" s="36" customFormat="1" ht="15.75" customHeight="1" x14ac:dyDescent="0.35"/>
    <row r="618" s="36" customFormat="1" ht="15.75" customHeight="1" x14ac:dyDescent="0.35"/>
    <row r="619" s="36" customFormat="1" ht="15.75" customHeight="1" x14ac:dyDescent="0.35"/>
    <row r="620" s="36" customFormat="1" ht="15.75" customHeight="1" x14ac:dyDescent="0.35"/>
    <row r="621" s="36" customFormat="1" ht="15.75" customHeight="1" x14ac:dyDescent="0.35"/>
    <row r="622" s="36" customFormat="1" ht="15.75" customHeight="1" x14ac:dyDescent="0.35"/>
    <row r="623" s="36" customFormat="1" ht="15.75" customHeight="1" x14ac:dyDescent="0.35"/>
    <row r="624" s="36" customFormat="1" ht="15.75" customHeight="1" x14ac:dyDescent="0.35"/>
    <row r="625" s="36" customFormat="1" ht="15.75" customHeight="1" x14ac:dyDescent="0.35"/>
    <row r="626" s="36" customFormat="1" ht="15.75" customHeight="1" x14ac:dyDescent="0.35"/>
    <row r="627" s="36" customFormat="1" ht="15.75" customHeight="1" x14ac:dyDescent="0.35"/>
    <row r="628" s="36" customFormat="1" ht="15.75" customHeight="1" x14ac:dyDescent="0.35"/>
    <row r="629" s="36" customFormat="1" ht="15.75" customHeight="1" x14ac:dyDescent="0.35"/>
    <row r="630" s="36" customFormat="1" ht="15.75" customHeight="1" x14ac:dyDescent="0.35"/>
    <row r="631" s="36" customFormat="1" ht="15.75" customHeight="1" x14ac:dyDescent="0.35"/>
    <row r="632" s="36" customFormat="1" ht="15.75" customHeight="1" x14ac:dyDescent="0.35"/>
    <row r="633" s="36" customFormat="1" ht="15.75" customHeight="1" x14ac:dyDescent="0.35"/>
    <row r="634" s="36" customFormat="1" ht="15.75" customHeight="1" x14ac:dyDescent="0.35"/>
    <row r="635" s="36" customFormat="1" ht="15.75" customHeight="1" x14ac:dyDescent="0.35"/>
    <row r="636" s="36" customFormat="1" ht="15.75" customHeight="1" x14ac:dyDescent="0.35"/>
    <row r="637" s="36" customFormat="1" ht="15.75" customHeight="1" x14ac:dyDescent="0.35"/>
    <row r="638" s="36" customFormat="1" ht="15.75" customHeight="1" x14ac:dyDescent="0.35"/>
    <row r="639" s="36" customFormat="1" ht="15.75" customHeight="1" x14ac:dyDescent="0.35"/>
    <row r="640" s="36" customFormat="1" ht="15.75" customHeight="1" x14ac:dyDescent="0.35"/>
    <row r="641" s="36" customFormat="1" ht="15.75" customHeight="1" x14ac:dyDescent="0.35"/>
    <row r="642" s="36" customFormat="1" ht="15.75" customHeight="1" x14ac:dyDescent="0.35"/>
    <row r="643" s="36" customFormat="1" ht="15.75" customHeight="1" x14ac:dyDescent="0.35"/>
    <row r="644" s="36" customFormat="1" ht="15.75" customHeight="1" x14ac:dyDescent="0.35"/>
    <row r="645" s="36" customFormat="1" ht="15.75" customHeight="1" x14ac:dyDescent="0.35"/>
    <row r="646" s="36" customFormat="1" ht="15.75" customHeight="1" x14ac:dyDescent="0.35"/>
    <row r="647" s="36" customFormat="1" ht="15.75" customHeight="1" x14ac:dyDescent="0.35"/>
    <row r="648" s="36" customFormat="1" ht="15.75" customHeight="1" x14ac:dyDescent="0.35"/>
    <row r="649" s="36" customFormat="1" ht="15.75" customHeight="1" x14ac:dyDescent="0.35"/>
    <row r="650" s="36" customFormat="1" ht="15.75" customHeight="1" x14ac:dyDescent="0.35"/>
    <row r="651" s="36" customFormat="1" ht="15.75" customHeight="1" x14ac:dyDescent="0.35"/>
    <row r="652" s="36" customFormat="1" ht="15.75" customHeight="1" x14ac:dyDescent="0.35"/>
    <row r="653" s="36" customFormat="1" ht="15.75" customHeight="1" x14ac:dyDescent="0.35"/>
    <row r="654" s="36" customFormat="1" ht="15.75" customHeight="1" x14ac:dyDescent="0.35"/>
    <row r="655" s="36" customFormat="1" ht="15.75" customHeight="1" x14ac:dyDescent="0.35"/>
    <row r="656" s="36" customFormat="1" ht="15.75" customHeight="1" x14ac:dyDescent="0.35"/>
    <row r="657" s="36" customFormat="1" ht="15.75" customHeight="1" x14ac:dyDescent="0.35"/>
    <row r="658" s="36" customFormat="1" ht="15.75" customHeight="1" x14ac:dyDescent="0.35"/>
    <row r="659" s="36" customFormat="1" ht="15.75" customHeight="1" x14ac:dyDescent="0.35"/>
    <row r="660" s="36" customFormat="1" ht="15.75" customHeight="1" x14ac:dyDescent="0.35"/>
    <row r="661" s="36" customFormat="1" ht="15.75" customHeight="1" x14ac:dyDescent="0.35"/>
    <row r="662" s="36" customFormat="1" ht="15.75" customHeight="1" x14ac:dyDescent="0.35"/>
    <row r="663" s="36" customFormat="1" ht="15.75" customHeight="1" x14ac:dyDescent="0.35"/>
    <row r="664" s="36" customFormat="1" ht="15.75" customHeight="1" x14ac:dyDescent="0.35"/>
    <row r="665" s="36" customFormat="1" ht="15.75" customHeight="1" x14ac:dyDescent="0.35"/>
    <row r="666" s="36" customFormat="1" ht="15.75" customHeight="1" x14ac:dyDescent="0.35"/>
    <row r="667" s="36" customFormat="1" ht="15.75" customHeight="1" x14ac:dyDescent="0.35"/>
    <row r="668" s="36" customFormat="1" ht="15.75" customHeight="1" x14ac:dyDescent="0.35"/>
    <row r="669" s="36" customFormat="1" ht="15.75" customHeight="1" x14ac:dyDescent="0.35"/>
    <row r="670" s="36" customFormat="1" ht="15.75" customHeight="1" x14ac:dyDescent="0.35"/>
    <row r="671" s="36" customFormat="1" ht="15.75" customHeight="1" x14ac:dyDescent="0.35"/>
    <row r="672" s="36" customFormat="1" ht="15.75" customHeight="1" x14ac:dyDescent="0.35"/>
    <row r="673" s="36" customFormat="1" ht="15.75" customHeight="1" x14ac:dyDescent="0.35"/>
    <row r="674" s="36" customFormat="1" ht="15.75" customHeight="1" x14ac:dyDescent="0.35"/>
    <row r="675" s="36" customFormat="1" ht="15.75" customHeight="1" x14ac:dyDescent="0.35"/>
    <row r="676" s="36" customFormat="1" ht="15.75" customHeight="1" x14ac:dyDescent="0.35"/>
    <row r="677" s="36" customFormat="1" ht="15.75" customHeight="1" x14ac:dyDescent="0.35"/>
    <row r="678" s="36" customFormat="1" ht="15.75" customHeight="1" x14ac:dyDescent="0.35"/>
    <row r="679" s="36" customFormat="1" ht="15.75" customHeight="1" x14ac:dyDescent="0.35"/>
    <row r="680" s="36" customFormat="1" ht="15.75" customHeight="1" x14ac:dyDescent="0.35"/>
    <row r="681" s="36" customFormat="1" ht="15.75" customHeight="1" x14ac:dyDescent="0.35"/>
    <row r="682" s="36" customFormat="1" ht="15.75" customHeight="1" x14ac:dyDescent="0.35"/>
    <row r="683" s="36" customFormat="1" ht="15.75" customHeight="1" x14ac:dyDescent="0.35"/>
    <row r="684" s="36" customFormat="1" ht="15.75" customHeight="1" x14ac:dyDescent="0.35"/>
    <row r="685" s="36" customFormat="1" ht="15.75" customHeight="1" x14ac:dyDescent="0.35"/>
    <row r="686" s="36" customFormat="1" ht="15.75" customHeight="1" x14ac:dyDescent="0.35"/>
    <row r="687" s="36" customFormat="1" ht="15.75" customHeight="1" x14ac:dyDescent="0.35"/>
    <row r="688" s="36" customFormat="1" ht="15.75" customHeight="1" x14ac:dyDescent="0.35"/>
    <row r="689" s="36" customFormat="1" ht="15.75" customHeight="1" x14ac:dyDescent="0.35"/>
    <row r="690" s="36" customFormat="1" ht="15.75" customHeight="1" x14ac:dyDescent="0.35"/>
    <row r="691" s="36" customFormat="1" ht="15.75" customHeight="1" x14ac:dyDescent="0.35"/>
    <row r="692" s="36" customFormat="1" ht="15.75" customHeight="1" x14ac:dyDescent="0.35"/>
    <row r="693" s="36" customFormat="1" ht="15.75" customHeight="1" x14ac:dyDescent="0.35"/>
    <row r="694" s="36" customFormat="1" ht="15.75" customHeight="1" x14ac:dyDescent="0.35"/>
    <row r="695" s="36" customFormat="1" ht="15.75" customHeight="1" x14ac:dyDescent="0.35"/>
    <row r="696" s="36" customFormat="1" ht="15.75" customHeight="1" x14ac:dyDescent="0.35"/>
    <row r="697" s="36" customFormat="1" ht="15.75" customHeight="1" x14ac:dyDescent="0.35"/>
    <row r="698" s="36" customFormat="1" ht="15.75" customHeight="1" x14ac:dyDescent="0.35"/>
    <row r="699" s="36" customFormat="1" ht="15.75" customHeight="1" x14ac:dyDescent="0.35"/>
    <row r="700" s="36" customFormat="1" ht="15.75" customHeight="1" x14ac:dyDescent="0.35"/>
    <row r="701" s="36" customFormat="1" ht="15.75" customHeight="1" x14ac:dyDescent="0.35"/>
    <row r="702" s="36" customFormat="1" ht="15.75" customHeight="1" x14ac:dyDescent="0.35"/>
    <row r="703" s="36" customFormat="1" ht="15.75" customHeight="1" x14ac:dyDescent="0.35"/>
    <row r="704" s="36" customFormat="1" ht="15.75" customHeight="1" x14ac:dyDescent="0.35"/>
    <row r="705" s="36" customFormat="1" ht="15.75" customHeight="1" x14ac:dyDescent="0.35"/>
    <row r="706" s="36" customFormat="1" ht="15.75" customHeight="1" x14ac:dyDescent="0.35"/>
    <row r="707" s="36" customFormat="1" ht="15.75" customHeight="1" x14ac:dyDescent="0.35"/>
    <row r="708" s="36" customFormat="1" ht="15.75" customHeight="1" x14ac:dyDescent="0.35"/>
    <row r="709" s="36" customFormat="1" ht="15.75" customHeight="1" x14ac:dyDescent="0.35"/>
    <row r="710" s="36" customFormat="1" ht="15.75" customHeight="1" x14ac:dyDescent="0.35"/>
    <row r="711" s="36" customFormat="1" ht="15.75" customHeight="1" x14ac:dyDescent="0.35"/>
    <row r="712" s="36" customFormat="1" ht="15.75" customHeight="1" x14ac:dyDescent="0.35"/>
    <row r="713" s="36" customFormat="1" ht="15.75" customHeight="1" x14ac:dyDescent="0.35"/>
    <row r="714" s="36" customFormat="1" ht="15.75" customHeight="1" x14ac:dyDescent="0.35"/>
    <row r="715" s="36" customFormat="1" ht="15.75" customHeight="1" x14ac:dyDescent="0.35"/>
    <row r="716" s="36" customFormat="1" ht="15.75" customHeight="1" x14ac:dyDescent="0.35"/>
    <row r="717" s="36" customFormat="1" ht="15.75" customHeight="1" x14ac:dyDescent="0.35"/>
    <row r="718" s="36" customFormat="1" ht="15.75" customHeight="1" x14ac:dyDescent="0.35"/>
    <row r="719" s="36" customFormat="1" ht="15.75" customHeight="1" x14ac:dyDescent="0.35"/>
    <row r="720" s="36" customFormat="1" ht="15.75" customHeight="1" x14ac:dyDescent="0.35"/>
    <row r="721" s="36" customFormat="1" ht="15.75" customHeight="1" x14ac:dyDescent="0.35"/>
    <row r="722" s="36" customFormat="1" ht="15.75" customHeight="1" x14ac:dyDescent="0.35"/>
    <row r="723" s="36" customFormat="1" ht="15.75" customHeight="1" x14ac:dyDescent="0.35"/>
    <row r="724" s="36" customFormat="1" ht="15.75" customHeight="1" x14ac:dyDescent="0.35"/>
    <row r="725" s="36" customFormat="1" ht="15.75" customHeight="1" x14ac:dyDescent="0.35"/>
    <row r="726" s="36" customFormat="1" ht="15.75" customHeight="1" x14ac:dyDescent="0.35"/>
    <row r="727" s="36" customFormat="1" ht="15.75" customHeight="1" x14ac:dyDescent="0.35"/>
    <row r="728" s="36" customFormat="1" ht="15.75" customHeight="1" x14ac:dyDescent="0.35"/>
    <row r="729" s="36" customFormat="1" ht="15.75" customHeight="1" x14ac:dyDescent="0.35"/>
    <row r="730" s="36" customFormat="1" ht="15.75" customHeight="1" x14ac:dyDescent="0.35"/>
    <row r="731" s="36" customFormat="1" ht="15.75" customHeight="1" x14ac:dyDescent="0.35"/>
    <row r="732" s="36" customFormat="1" ht="15.75" customHeight="1" x14ac:dyDescent="0.35"/>
    <row r="733" s="36" customFormat="1" ht="15.75" customHeight="1" x14ac:dyDescent="0.35"/>
    <row r="734" s="36" customFormat="1" ht="15.75" customHeight="1" x14ac:dyDescent="0.35"/>
    <row r="735" s="36" customFormat="1" ht="15.75" customHeight="1" x14ac:dyDescent="0.35"/>
    <row r="736" s="36" customFormat="1" ht="15.75" customHeight="1" x14ac:dyDescent="0.35"/>
    <row r="737" s="36" customFormat="1" ht="15.75" customHeight="1" x14ac:dyDescent="0.35"/>
    <row r="738" s="36" customFormat="1" ht="15.75" customHeight="1" x14ac:dyDescent="0.35"/>
    <row r="739" s="36" customFormat="1" ht="15.75" customHeight="1" x14ac:dyDescent="0.35"/>
    <row r="740" s="36" customFormat="1" ht="15.75" customHeight="1" x14ac:dyDescent="0.35"/>
    <row r="741" s="36" customFormat="1" ht="15.75" customHeight="1" x14ac:dyDescent="0.35"/>
    <row r="742" s="36" customFormat="1" ht="15.75" customHeight="1" x14ac:dyDescent="0.35"/>
    <row r="743" s="36" customFormat="1" ht="15.75" customHeight="1" x14ac:dyDescent="0.35"/>
    <row r="744" s="36" customFormat="1" ht="15.75" customHeight="1" x14ac:dyDescent="0.35"/>
    <row r="745" s="36" customFormat="1" ht="15.75" customHeight="1" x14ac:dyDescent="0.35"/>
    <row r="746" s="36" customFormat="1" ht="15.75" customHeight="1" x14ac:dyDescent="0.35"/>
    <row r="747" s="36" customFormat="1" ht="15.75" customHeight="1" x14ac:dyDescent="0.35"/>
    <row r="748" s="36" customFormat="1" ht="15.75" customHeight="1" x14ac:dyDescent="0.35"/>
    <row r="749" s="36" customFormat="1" ht="15.75" customHeight="1" x14ac:dyDescent="0.35"/>
    <row r="750" s="36" customFormat="1" ht="15.75" customHeight="1" x14ac:dyDescent="0.35"/>
    <row r="751" s="36" customFormat="1" ht="15.75" customHeight="1" x14ac:dyDescent="0.35"/>
    <row r="752" s="36" customFormat="1" ht="15.75" customHeight="1" x14ac:dyDescent="0.35"/>
    <row r="753" s="36" customFormat="1" ht="15.75" customHeight="1" x14ac:dyDescent="0.35"/>
    <row r="754" s="36" customFormat="1" ht="15.75" customHeight="1" x14ac:dyDescent="0.35"/>
    <row r="755" s="36" customFormat="1" ht="15.75" customHeight="1" x14ac:dyDescent="0.35"/>
    <row r="756" s="36" customFormat="1" ht="15.75" customHeight="1" x14ac:dyDescent="0.35"/>
    <row r="757" s="36" customFormat="1" ht="15.75" customHeight="1" x14ac:dyDescent="0.35"/>
    <row r="758" s="36" customFormat="1" ht="15.75" customHeight="1" x14ac:dyDescent="0.35"/>
    <row r="759" s="36" customFormat="1" ht="15.75" customHeight="1" x14ac:dyDescent="0.35"/>
    <row r="760" s="36" customFormat="1" ht="15.75" customHeight="1" x14ac:dyDescent="0.35"/>
    <row r="761" s="36" customFormat="1" ht="15.75" customHeight="1" x14ac:dyDescent="0.35"/>
    <row r="762" s="36" customFormat="1" ht="15.75" customHeight="1" x14ac:dyDescent="0.35"/>
    <row r="763" s="36" customFormat="1" ht="15.75" customHeight="1" x14ac:dyDescent="0.35"/>
    <row r="764" s="36" customFormat="1" ht="15.75" customHeight="1" x14ac:dyDescent="0.35"/>
    <row r="765" s="36" customFormat="1" ht="15.75" customHeight="1" x14ac:dyDescent="0.35"/>
    <row r="766" s="36" customFormat="1" ht="15.75" customHeight="1" x14ac:dyDescent="0.35"/>
    <row r="767" s="36" customFormat="1" ht="15.75" customHeight="1" x14ac:dyDescent="0.35"/>
    <row r="768" s="36" customFormat="1" ht="15.75" customHeight="1" x14ac:dyDescent="0.35"/>
    <row r="769" s="36" customFormat="1" ht="15.75" customHeight="1" x14ac:dyDescent="0.35"/>
    <row r="770" s="36" customFormat="1" ht="15.75" customHeight="1" x14ac:dyDescent="0.35"/>
    <row r="771" s="36" customFormat="1" ht="15.75" customHeight="1" x14ac:dyDescent="0.35"/>
    <row r="772" s="36" customFormat="1" ht="15.75" customHeight="1" x14ac:dyDescent="0.35"/>
    <row r="773" s="36" customFormat="1" ht="15.75" customHeight="1" x14ac:dyDescent="0.35"/>
    <row r="774" s="36" customFormat="1" ht="15.75" customHeight="1" x14ac:dyDescent="0.35"/>
    <row r="775" s="36" customFormat="1" ht="15.75" customHeight="1" x14ac:dyDescent="0.35"/>
    <row r="776" s="36" customFormat="1" ht="15.75" customHeight="1" x14ac:dyDescent="0.35"/>
    <row r="777" s="36" customFormat="1" ht="15.75" customHeight="1" x14ac:dyDescent="0.35"/>
    <row r="778" s="36" customFormat="1" ht="15.75" customHeight="1" x14ac:dyDescent="0.35"/>
    <row r="779" s="36" customFormat="1" ht="15.75" customHeight="1" x14ac:dyDescent="0.35"/>
    <row r="780" s="36" customFormat="1" ht="15.75" customHeight="1" x14ac:dyDescent="0.35"/>
    <row r="781" s="36" customFormat="1" ht="15.75" customHeight="1" x14ac:dyDescent="0.35"/>
    <row r="782" s="36" customFormat="1" ht="15.75" customHeight="1" x14ac:dyDescent="0.35"/>
    <row r="783" s="36" customFormat="1" ht="15.75" customHeight="1" x14ac:dyDescent="0.35"/>
    <row r="784" s="36" customFormat="1" ht="15.75" customHeight="1" x14ac:dyDescent="0.35"/>
    <row r="785" s="36" customFormat="1" ht="15.75" customHeight="1" x14ac:dyDescent="0.35"/>
    <row r="786" s="36" customFormat="1" ht="15.75" customHeight="1" x14ac:dyDescent="0.35"/>
    <row r="787" s="36" customFormat="1" ht="15.75" customHeight="1" x14ac:dyDescent="0.35"/>
    <row r="788" s="36" customFormat="1" ht="15.75" customHeight="1" x14ac:dyDescent="0.35"/>
    <row r="789" s="36" customFormat="1" ht="15.75" customHeight="1" x14ac:dyDescent="0.35"/>
    <row r="790" s="36" customFormat="1" ht="15.75" customHeight="1" x14ac:dyDescent="0.35"/>
    <row r="791" s="36" customFormat="1" ht="15.75" customHeight="1" x14ac:dyDescent="0.35"/>
    <row r="792" s="36" customFormat="1" ht="15.75" customHeight="1" x14ac:dyDescent="0.35"/>
    <row r="793" s="36" customFormat="1" ht="15.75" customHeight="1" x14ac:dyDescent="0.35"/>
    <row r="794" s="36" customFormat="1" ht="15.75" customHeight="1" x14ac:dyDescent="0.35"/>
    <row r="795" s="36" customFormat="1" ht="15.75" customHeight="1" x14ac:dyDescent="0.35"/>
    <row r="796" s="36" customFormat="1" ht="15.75" customHeight="1" x14ac:dyDescent="0.35"/>
    <row r="797" s="36" customFormat="1" ht="15.75" customHeight="1" x14ac:dyDescent="0.35"/>
    <row r="798" s="36" customFormat="1" ht="15.75" customHeight="1" x14ac:dyDescent="0.35"/>
    <row r="799" s="36" customFormat="1" ht="15.75" customHeight="1" x14ac:dyDescent="0.35"/>
    <row r="800" s="36" customFormat="1" ht="15.75" customHeight="1" x14ac:dyDescent="0.35"/>
    <row r="801" s="36" customFormat="1" ht="15.75" customHeight="1" x14ac:dyDescent="0.35"/>
    <row r="802" s="36" customFormat="1" ht="15.75" customHeight="1" x14ac:dyDescent="0.35"/>
    <row r="803" s="36" customFormat="1" ht="15.75" customHeight="1" x14ac:dyDescent="0.35"/>
    <row r="804" s="36" customFormat="1" ht="15.75" customHeight="1" x14ac:dyDescent="0.35"/>
    <row r="805" s="36" customFormat="1" ht="15.75" customHeight="1" x14ac:dyDescent="0.35"/>
    <row r="806" s="36" customFormat="1" ht="15.75" customHeight="1" x14ac:dyDescent="0.35"/>
    <row r="807" s="36" customFormat="1" ht="15.75" customHeight="1" x14ac:dyDescent="0.35"/>
    <row r="808" s="36" customFormat="1" ht="15.75" customHeight="1" x14ac:dyDescent="0.35"/>
    <row r="809" s="36" customFormat="1" ht="15.75" customHeight="1" x14ac:dyDescent="0.35"/>
    <row r="810" s="36" customFormat="1" ht="15.75" customHeight="1" x14ac:dyDescent="0.35"/>
    <row r="811" s="36" customFormat="1" ht="15.75" customHeight="1" x14ac:dyDescent="0.35"/>
    <row r="812" s="36" customFormat="1" ht="15.75" customHeight="1" x14ac:dyDescent="0.35"/>
    <row r="813" s="36" customFormat="1" ht="15.75" customHeight="1" x14ac:dyDescent="0.35"/>
    <row r="814" s="36" customFormat="1" ht="15.75" customHeight="1" x14ac:dyDescent="0.35"/>
    <row r="815" s="36" customFormat="1" ht="15.75" customHeight="1" x14ac:dyDescent="0.35"/>
    <row r="816" s="36" customFormat="1" ht="15.75" customHeight="1" x14ac:dyDescent="0.35"/>
    <row r="817" s="36" customFormat="1" ht="15.75" customHeight="1" x14ac:dyDescent="0.35"/>
    <row r="818" s="36" customFormat="1" ht="15.75" customHeight="1" x14ac:dyDescent="0.35"/>
    <row r="819" s="36" customFormat="1" ht="15.75" customHeight="1" x14ac:dyDescent="0.35"/>
    <row r="820" s="36" customFormat="1" ht="15.75" customHeight="1" x14ac:dyDescent="0.35"/>
    <row r="821" s="36" customFormat="1" ht="15.75" customHeight="1" x14ac:dyDescent="0.35"/>
    <row r="822" s="36" customFormat="1" ht="15.75" customHeight="1" x14ac:dyDescent="0.35"/>
    <row r="823" s="36" customFormat="1" ht="15.75" customHeight="1" x14ac:dyDescent="0.35"/>
    <row r="824" s="36" customFormat="1" ht="15.75" customHeight="1" x14ac:dyDescent="0.35"/>
    <row r="825" s="36" customFormat="1" ht="15.75" customHeight="1" x14ac:dyDescent="0.35"/>
    <row r="826" s="36" customFormat="1" ht="15.75" customHeight="1" x14ac:dyDescent="0.35"/>
    <row r="827" s="36" customFormat="1" ht="15.75" customHeight="1" x14ac:dyDescent="0.35"/>
    <row r="828" s="36" customFormat="1" ht="15.75" customHeight="1" x14ac:dyDescent="0.35"/>
    <row r="829" s="36" customFormat="1" ht="15.75" customHeight="1" x14ac:dyDescent="0.35"/>
    <row r="830" s="36" customFormat="1" ht="15.75" customHeight="1" x14ac:dyDescent="0.35"/>
    <row r="831" s="36" customFormat="1" ht="15.75" customHeight="1" x14ac:dyDescent="0.35"/>
    <row r="832" s="36" customFormat="1" ht="15.75" customHeight="1" x14ac:dyDescent="0.35"/>
    <row r="833" s="36" customFormat="1" ht="15.75" customHeight="1" x14ac:dyDescent="0.35"/>
    <row r="834" s="36" customFormat="1" ht="15.75" customHeight="1" x14ac:dyDescent="0.35"/>
    <row r="835" s="36" customFormat="1" ht="15.75" customHeight="1" x14ac:dyDescent="0.35"/>
    <row r="836" s="36" customFormat="1" ht="15.75" customHeight="1" x14ac:dyDescent="0.35"/>
    <row r="837" s="36" customFormat="1" ht="15.75" customHeight="1" x14ac:dyDescent="0.35"/>
    <row r="838" s="36" customFormat="1" ht="15.75" customHeight="1" x14ac:dyDescent="0.35"/>
    <row r="839" s="36" customFormat="1" ht="15.75" customHeight="1" x14ac:dyDescent="0.35"/>
    <row r="840" s="36" customFormat="1" ht="15.75" customHeight="1" x14ac:dyDescent="0.35"/>
    <row r="841" s="36" customFormat="1" ht="15.75" customHeight="1" x14ac:dyDescent="0.35"/>
    <row r="842" s="36" customFormat="1" ht="15.75" customHeight="1" x14ac:dyDescent="0.35"/>
    <row r="843" s="36" customFormat="1" ht="15.75" customHeight="1" x14ac:dyDescent="0.35"/>
    <row r="844" s="36" customFormat="1" ht="15.75" customHeight="1" x14ac:dyDescent="0.35"/>
    <row r="845" s="36" customFormat="1" ht="15.75" customHeight="1" x14ac:dyDescent="0.35"/>
    <row r="846" s="36" customFormat="1" ht="15.75" customHeight="1" x14ac:dyDescent="0.35"/>
    <row r="847" s="36" customFormat="1" ht="15.75" customHeight="1" x14ac:dyDescent="0.35"/>
    <row r="848" s="36" customFormat="1" ht="15.75" customHeight="1" x14ac:dyDescent="0.35"/>
    <row r="849" s="36" customFormat="1" ht="15.75" customHeight="1" x14ac:dyDescent="0.35"/>
    <row r="850" s="36" customFormat="1" ht="15.75" customHeight="1" x14ac:dyDescent="0.35"/>
    <row r="851" s="36" customFormat="1" ht="15.75" customHeight="1" x14ac:dyDescent="0.35"/>
    <row r="852" s="36" customFormat="1" ht="15.75" customHeight="1" x14ac:dyDescent="0.35"/>
    <row r="853" s="36" customFormat="1" ht="15.75" customHeight="1" x14ac:dyDescent="0.35"/>
    <row r="854" s="36" customFormat="1" ht="15.75" customHeight="1" x14ac:dyDescent="0.35"/>
    <row r="855" s="36" customFormat="1" ht="15.75" customHeight="1" x14ac:dyDescent="0.35"/>
    <row r="856" s="36" customFormat="1" ht="15.75" customHeight="1" x14ac:dyDescent="0.35"/>
    <row r="857" s="36" customFormat="1" ht="15.75" customHeight="1" x14ac:dyDescent="0.35"/>
    <row r="858" s="36" customFormat="1" ht="15.75" customHeight="1" x14ac:dyDescent="0.35"/>
    <row r="859" s="36" customFormat="1" ht="15.75" customHeight="1" x14ac:dyDescent="0.35"/>
    <row r="860" s="36" customFormat="1" ht="15.75" customHeight="1" x14ac:dyDescent="0.35"/>
    <row r="861" s="36" customFormat="1" ht="15.75" customHeight="1" x14ac:dyDescent="0.35"/>
    <row r="862" s="36" customFormat="1" ht="15.75" customHeight="1" x14ac:dyDescent="0.35"/>
    <row r="863" s="36" customFormat="1" ht="15.75" customHeight="1" x14ac:dyDescent="0.35"/>
    <row r="864" s="36" customFormat="1" ht="15.75" customHeight="1" x14ac:dyDescent="0.35"/>
    <row r="865" s="36" customFormat="1" ht="15.75" customHeight="1" x14ac:dyDescent="0.35"/>
    <row r="866" s="36" customFormat="1" ht="15.75" customHeight="1" x14ac:dyDescent="0.35"/>
    <row r="867" s="36" customFormat="1" ht="15.75" customHeight="1" x14ac:dyDescent="0.35"/>
    <row r="868" s="36" customFormat="1" ht="15.75" customHeight="1" x14ac:dyDescent="0.35"/>
    <row r="869" s="36" customFormat="1" ht="15.75" customHeight="1" x14ac:dyDescent="0.35"/>
    <row r="870" s="36" customFormat="1" ht="15.75" customHeight="1" x14ac:dyDescent="0.35"/>
    <row r="871" s="36" customFormat="1" ht="15.75" customHeight="1" x14ac:dyDescent="0.35"/>
    <row r="872" s="36" customFormat="1" ht="15.75" customHeight="1" x14ac:dyDescent="0.35"/>
    <row r="873" s="36" customFormat="1" ht="15.75" customHeight="1" x14ac:dyDescent="0.35"/>
    <row r="874" s="36" customFormat="1" ht="15.75" customHeight="1" x14ac:dyDescent="0.35"/>
    <row r="875" s="36" customFormat="1" ht="15.75" customHeight="1" x14ac:dyDescent="0.35"/>
    <row r="876" s="36" customFormat="1" ht="15.75" customHeight="1" x14ac:dyDescent="0.35"/>
    <row r="877" s="36" customFormat="1" ht="15.75" customHeight="1" x14ac:dyDescent="0.35"/>
    <row r="878" s="36" customFormat="1" ht="15.75" customHeight="1" x14ac:dyDescent="0.35"/>
    <row r="879" s="36" customFormat="1" ht="15.75" customHeight="1" x14ac:dyDescent="0.35"/>
    <row r="880" s="36" customFormat="1" ht="15.75" customHeight="1" x14ac:dyDescent="0.35"/>
    <row r="881" s="36" customFormat="1" ht="15.75" customHeight="1" x14ac:dyDescent="0.35"/>
    <row r="882" s="36" customFormat="1" ht="15.75" customHeight="1" x14ac:dyDescent="0.35"/>
    <row r="883" s="36" customFormat="1" ht="15.75" customHeight="1" x14ac:dyDescent="0.35"/>
    <row r="884" s="36" customFormat="1" ht="15.75" customHeight="1" x14ac:dyDescent="0.35"/>
    <row r="885" s="36" customFormat="1" ht="15.75" customHeight="1" x14ac:dyDescent="0.35"/>
    <row r="886" s="36" customFormat="1" ht="15.75" customHeight="1" x14ac:dyDescent="0.35"/>
    <row r="887" s="36" customFormat="1" ht="15.75" customHeight="1" x14ac:dyDescent="0.35"/>
    <row r="888" s="36" customFormat="1" ht="15.75" customHeight="1" x14ac:dyDescent="0.35"/>
    <row r="889" s="36" customFormat="1" ht="15.75" customHeight="1" x14ac:dyDescent="0.35"/>
    <row r="890" s="36" customFormat="1" ht="15.75" customHeight="1" x14ac:dyDescent="0.35"/>
    <row r="891" s="36" customFormat="1" ht="15.75" customHeight="1" x14ac:dyDescent="0.35"/>
    <row r="892" s="36" customFormat="1" ht="15.75" customHeight="1" x14ac:dyDescent="0.35"/>
    <row r="893" s="36" customFormat="1" ht="15.75" customHeight="1" x14ac:dyDescent="0.35"/>
    <row r="894" s="36" customFormat="1" ht="15.75" customHeight="1" x14ac:dyDescent="0.35"/>
    <row r="895" s="36" customFormat="1" ht="15.75" customHeight="1" x14ac:dyDescent="0.35"/>
    <row r="896" s="36" customFormat="1" ht="15.75" customHeight="1" x14ac:dyDescent="0.35"/>
    <row r="897" s="36" customFormat="1" ht="15.75" customHeight="1" x14ac:dyDescent="0.35"/>
    <row r="898" s="36" customFormat="1" ht="15.75" customHeight="1" x14ac:dyDescent="0.35"/>
    <row r="899" s="36" customFormat="1" ht="15.75" customHeight="1" x14ac:dyDescent="0.35"/>
    <row r="900" s="36" customFormat="1" ht="15.75" customHeight="1" x14ac:dyDescent="0.35"/>
    <row r="901" s="36" customFormat="1" ht="15.75" customHeight="1" x14ac:dyDescent="0.35"/>
    <row r="902" s="36" customFormat="1" ht="15.75" customHeight="1" x14ac:dyDescent="0.35"/>
    <row r="903" s="36" customFormat="1" ht="15.75" customHeight="1" x14ac:dyDescent="0.35"/>
    <row r="904" s="36" customFormat="1" ht="15.75" customHeight="1" x14ac:dyDescent="0.35"/>
    <row r="905" s="36" customFormat="1" ht="15.75" customHeight="1" x14ac:dyDescent="0.35"/>
    <row r="906" s="36" customFormat="1" ht="15.75" customHeight="1" x14ac:dyDescent="0.35"/>
    <row r="907" s="36" customFormat="1" ht="15.75" customHeight="1" x14ac:dyDescent="0.35"/>
    <row r="908" s="36" customFormat="1" ht="15.75" customHeight="1" x14ac:dyDescent="0.35"/>
    <row r="909" s="36" customFormat="1" ht="15.75" customHeight="1" x14ac:dyDescent="0.35"/>
    <row r="910" s="36" customFormat="1" ht="15.75" customHeight="1" x14ac:dyDescent="0.35"/>
    <row r="911" s="36" customFormat="1" ht="15.75" customHeight="1" x14ac:dyDescent="0.35"/>
    <row r="912" s="36" customFormat="1" ht="15.75" customHeight="1" x14ac:dyDescent="0.35"/>
    <row r="913" s="36" customFormat="1" ht="15.75" customHeight="1" x14ac:dyDescent="0.35"/>
    <row r="914" s="36" customFormat="1" ht="15.75" customHeight="1" x14ac:dyDescent="0.35"/>
    <row r="915" s="36" customFormat="1" ht="15.75" customHeight="1" x14ac:dyDescent="0.35"/>
    <row r="916" s="36" customFormat="1" ht="15.75" customHeight="1" x14ac:dyDescent="0.35"/>
    <row r="917" s="36" customFormat="1" ht="15.75" customHeight="1" x14ac:dyDescent="0.35"/>
    <row r="918" s="36" customFormat="1" ht="15.75" customHeight="1" x14ac:dyDescent="0.35"/>
    <row r="919" s="36" customFormat="1" ht="15.75" customHeight="1" x14ac:dyDescent="0.35"/>
    <row r="920" s="36" customFormat="1" ht="15.75" customHeight="1" x14ac:dyDescent="0.35"/>
    <row r="921" s="36" customFormat="1" ht="15.75" customHeight="1" x14ac:dyDescent="0.35"/>
    <row r="922" s="36" customFormat="1" ht="15.75" customHeight="1" x14ac:dyDescent="0.35"/>
    <row r="923" s="36" customFormat="1" ht="15.75" customHeight="1" x14ac:dyDescent="0.35"/>
    <row r="924" s="36" customFormat="1" ht="15.75" customHeight="1" x14ac:dyDescent="0.35"/>
    <row r="925" s="36" customFormat="1" ht="15.75" customHeight="1" x14ac:dyDescent="0.35"/>
    <row r="926" s="36" customFormat="1" ht="15.75" customHeight="1" x14ac:dyDescent="0.35"/>
    <row r="927" s="36" customFormat="1" ht="15.75" customHeight="1" x14ac:dyDescent="0.35"/>
    <row r="928" s="36" customFormat="1" ht="15.75" customHeight="1" x14ac:dyDescent="0.35"/>
    <row r="929" s="36" customFormat="1" ht="15.75" customHeight="1" x14ac:dyDescent="0.35"/>
    <row r="930" s="36" customFormat="1" ht="15.75" customHeight="1" x14ac:dyDescent="0.35"/>
    <row r="931" s="36" customFormat="1" ht="15.75" customHeight="1" x14ac:dyDescent="0.35"/>
    <row r="932" s="36" customFormat="1" ht="15.75" customHeight="1" x14ac:dyDescent="0.35"/>
    <row r="933" s="36" customFormat="1" ht="15.75" customHeight="1" x14ac:dyDescent="0.35"/>
    <row r="934" s="36" customFormat="1" ht="15.75" customHeight="1" x14ac:dyDescent="0.35"/>
    <row r="935" s="36" customFormat="1" ht="15.75" customHeight="1" x14ac:dyDescent="0.35"/>
    <row r="936" s="36" customFormat="1" ht="15.75" customHeight="1" x14ac:dyDescent="0.35"/>
    <row r="937" s="36" customFormat="1" ht="15.75" customHeight="1" x14ac:dyDescent="0.35"/>
    <row r="938" s="36" customFormat="1" ht="15.75" customHeight="1" x14ac:dyDescent="0.35"/>
    <row r="939" s="36" customFormat="1" ht="15.75" customHeight="1" x14ac:dyDescent="0.35"/>
    <row r="940" s="36" customFormat="1" ht="15.75" customHeight="1" x14ac:dyDescent="0.35"/>
    <row r="941" s="36" customFormat="1" ht="15.75" customHeight="1" x14ac:dyDescent="0.35"/>
    <row r="942" s="36" customFormat="1" ht="15.75" customHeight="1" x14ac:dyDescent="0.35"/>
    <row r="943" s="36" customFormat="1" ht="15.75" customHeight="1" x14ac:dyDescent="0.35"/>
    <row r="944" s="36" customFormat="1" ht="15.75" customHeight="1" x14ac:dyDescent="0.35"/>
    <row r="945" s="36" customFormat="1" ht="15.75" customHeight="1" x14ac:dyDescent="0.35"/>
    <row r="946" s="36" customFormat="1" ht="15.75" customHeight="1" x14ac:dyDescent="0.35"/>
    <row r="947" s="36" customFormat="1" ht="15.75" customHeight="1" x14ac:dyDescent="0.35"/>
    <row r="948" s="36" customFormat="1" ht="15.75" customHeight="1" x14ac:dyDescent="0.35"/>
    <row r="949" s="36" customFormat="1" ht="15.75" customHeight="1" x14ac:dyDescent="0.35"/>
    <row r="950" s="36" customFormat="1" ht="15.75" customHeight="1" x14ac:dyDescent="0.35"/>
    <row r="951" s="36" customFormat="1" ht="15.75" customHeight="1" x14ac:dyDescent="0.35"/>
    <row r="952" s="36" customFormat="1" ht="15.75" customHeight="1" x14ac:dyDescent="0.35"/>
    <row r="953" s="36" customFormat="1" ht="15.75" customHeight="1" x14ac:dyDescent="0.35"/>
    <row r="954" s="36" customFormat="1" ht="15.75" customHeight="1" x14ac:dyDescent="0.35"/>
    <row r="955" s="36" customFormat="1" ht="15.75" customHeight="1" x14ac:dyDescent="0.35"/>
    <row r="956" s="36" customFormat="1" ht="15.75" customHeight="1" x14ac:dyDescent="0.35"/>
    <row r="957" s="36" customFormat="1" ht="15.75" customHeight="1" x14ac:dyDescent="0.35"/>
    <row r="958" s="36" customFormat="1" ht="15.75" customHeight="1" x14ac:dyDescent="0.35"/>
    <row r="959" s="36" customFormat="1" ht="15.75" customHeight="1" x14ac:dyDescent="0.35"/>
    <row r="960" s="36" customFormat="1" ht="15.75" customHeight="1" x14ac:dyDescent="0.35"/>
    <row r="961" s="36" customFormat="1" ht="15.75" customHeight="1" x14ac:dyDescent="0.35"/>
    <row r="962" s="36" customFormat="1" ht="15.75" customHeight="1" x14ac:dyDescent="0.35"/>
    <row r="963" s="36" customFormat="1" ht="15.75" customHeight="1" x14ac:dyDescent="0.35"/>
    <row r="964" s="36" customFormat="1" ht="15.75" customHeight="1" x14ac:dyDescent="0.35"/>
    <row r="965" s="36" customFormat="1" ht="15.75" customHeight="1" x14ac:dyDescent="0.35"/>
    <row r="966" s="36" customFormat="1" ht="15.75" customHeight="1" x14ac:dyDescent="0.35"/>
    <row r="967" s="36" customFormat="1" ht="15.75" customHeight="1" x14ac:dyDescent="0.35"/>
    <row r="968" s="36" customFormat="1" ht="15.75" customHeight="1" x14ac:dyDescent="0.35"/>
    <row r="969" s="36" customFormat="1" ht="15.75" customHeight="1" x14ac:dyDescent="0.35"/>
    <row r="970" s="36" customFormat="1" ht="15.75" customHeight="1" x14ac:dyDescent="0.35"/>
    <row r="971" s="36" customFormat="1" ht="15.75" customHeight="1" x14ac:dyDescent="0.35"/>
    <row r="972" s="36" customFormat="1" ht="15.75" customHeight="1" x14ac:dyDescent="0.35"/>
    <row r="973" s="36" customFormat="1" ht="15.75" customHeight="1" x14ac:dyDescent="0.35"/>
    <row r="974" s="36" customFormat="1" ht="15.75" customHeight="1" x14ac:dyDescent="0.35"/>
    <row r="975" s="36" customFormat="1" ht="15.75" customHeight="1" x14ac:dyDescent="0.35"/>
    <row r="976" s="36" customFormat="1" ht="15.75" customHeight="1" x14ac:dyDescent="0.35"/>
    <row r="977" s="36" customFormat="1" ht="15.75" customHeight="1" x14ac:dyDescent="0.35"/>
    <row r="978" s="36" customFormat="1" ht="15.75" customHeight="1" x14ac:dyDescent="0.35"/>
    <row r="979" s="36" customFormat="1" ht="15.75" customHeight="1" x14ac:dyDescent="0.35"/>
    <row r="980" s="36" customFormat="1" ht="15.75" customHeight="1" x14ac:dyDescent="0.35"/>
    <row r="981" s="36" customFormat="1" ht="15.75" customHeight="1" x14ac:dyDescent="0.35"/>
    <row r="982" s="36" customFormat="1" ht="15.75" customHeight="1" x14ac:dyDescent="0.35"/>
    <row r="983" s="36" customFormat="1" ht="15.75" customHeight="1" x14ac:dyDescent="0.35"/>
    <row r="984" s="36" customFormat="1" ht="15.75" customHeight="1" x14ac:dyDescent="0.35"/>
    <row r="985" s="36" customFormat="1" ht="15.75" customHeight="1" x14ac:dyDescent="0.35"/>
    <row r="986" s="36" customFormat="1" ht="15.75" customHeight="1" x14ac:dyDescent="0.35"/>
    <row r="987" s="36" customFormat="1" ht="15.75" customHeight="1" x14ac:dyDescent="0.35"/>
    <row r="988" s="36" customFormat="1" ht="15.75" customHeight="1" x14ac:dyDescent="0.35"/>
    <row r="989" s="36" customFormat="1" ht="15.75" customHeight="1" x14ac:dyDescent="0.35"/>
    <row r="990" s="36" customFormat="1" ht="15.75" customHeight="1" x14ac:dyDescent="0.35"/>
    <row r="991" s="36" customFormat="1" ht="15.75" customHeight="1" x14ac:dyDescent="0.35"/>
    <row r="992" s="36" customFormat="1" ht="15.75" customHeight="1" x14ac:dyDescent="0.35"/>
    <row r="993" s="36" customFormat="1" ht="15.75" customHeight="1" x14ac:dyDescent="0.35"/>
    <row r="994" s="36" customFormat="1" ht="15.75" customHeight="1" x14ac:dyDescent="0.35"/>
    <row r="995" s="36" customFormat="1" ht="15.75" customHeight="1" x14ac:dyDescent="0.35"/>
    <row r="996" s="36" customFormat="1" ht="15.75" customHeight="1" x14ac:dyDescent="0.35"/>
    <row r="997" s="36" customFormat="1" ht="15.75" customHeight="1" x14ac:dyDescent="0.35"/>
    <row r="998" s="36" customFormat="1" ht="15.75" customHeight="1" x14ac:dyDescent="0.35"/>
    <row r="999" s="36" customFormat="1" ht="15.75" customHeight="1" x14ac:dyDescent="0.35"/>
    <row r="1000" s="36" customFormat="1" ht="15.75" customHeight="1"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Sheet1</vt:lpstr>
      <vt:lpstr>Sheet2</vt:lpstr>
      <vt:lpstr>Sheet4</vt:lpstr>
      <vt:lpstr>Pivot</vt:lpstr>
      <vt:lpstr>GHG Estimation</vt:lpstr>
      <vt:lpstr>Rice emission</vt:lpstr>
      <vt:lpstr>Activity data rice</vt:lpstr>
      <vt:lpstr>Rice cultivated area </vt:lpstr>
      <vt:lpstr>% of rice cultivation- differen</vt:lpstr>
      <vt:lpstr>Livestock Census Data</vt:lpstr>
      <vt:lpstr>IR of Livestock</vt:lpstr>
      <vt:lpstr>CAGR Livestock</vt:lpstr>
      <vt:lpstr>Livestock Population 2003-2023</vt:lpstr>
      <vt:lpstr>Livestock Emission Factor</vt:lpstr>
      <vt:lpstr>Enteric Fermentation Emissions</vt:lpstr>
      <vt:lpstr>Manure Management Emissions</vt:lpstr>
      <vt:lpstr>MM (N2O)</vt:lpstr>
      <vt:lpstr>MM (CH4)</vt:lpstr>
      <vt:lpstr>Emissions from Fertilizer Consu</vt:lpstr>
      <vt:lpstr>Crop residue burning emissions</vt:lpstr>
      <vt:lpstr>Activity data</vt:lpstr>
      <vt:lpstr>Cotton -bales to tonnes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Vasudha</dc:creator>
  <cp:lastModifiedBy>Aleena Thomas</cp:lastModifiedBy>
  <dcterms:created xsi:type="dcterms:W3CDTF">2023-05-04T04:05:52Z</dcterms:created>
  <dcterms:modified xsi:type="dcterms:W3CDTF">2025-06-10T06:21:51Z</dcterms:modified>
</cp:coreProperties>
</file>